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aragonexterior-my.sharepoint.com/personal/antonio_oro_arex_es/Documents/Escritorio/"/>
    </mc:Choice>
  </mc:AlternateContent>
  <xr:revisionPtr revIDLastSave="43" documentId="8_{10A5E7FF-E0C7-47FA-BAB8-3E6837C5E683}" xr6:coauthVersionLast="47" xr6:coauthVersionMax="47" xr10:uidLastSave="{5FD6473F-CA34-4469-AFA7-DD07F897E4E1}"/>
  <bookViews>
    <workbookView xWindow="-120" yWindow="-120" windowWidth="19440" windowHeight="15000" activeTab="3" xr2:uid="{00000000-000D-0000-FFFF-FFFF00000000}"/>
  </bookViews>
  <sheets>
    <sheet name="RPT (Plantilla)" sheetId="1" r:id="rId1"/>
    <sheet name="Retrib 2016" sheetId="2" state="hidden" r:id="rId2"/>
    <sheet name="Retrib 2018" sheetId="3" state="hidden" r:id="rId3"/>
    <sheet name="Retrib 2024" sheetId="9" r:id="rId4"/>
    <sheet name="Gestoría (3)" sheetId="8" state="hidden" r:id="rId5"/>
  </sheets>
  <externalReferences>
    <externalReference r:id="rId6"/>
  </externalReferences>
  <definedNames>
    <definedName name="_xlnm.Print_Area" localSheetId="4">'Gestoría (3)'!$A$4:$Q$103</definedName>
    <definedName name="_xlnm.Print_Area" localSheetId="1">'Retrib 2016'!$A$1:$F$22</definedName>
    <definedName name="_xlnm.Print_Area" localSheetId="2">'Retrib 2018'!$A$1:$O$26</definedName>
    <definedName name="_xlnm.Print_Area" localSheetId="3">'Retrib 2024'!$A$1:$E$24</definedName>
    <definedName name="_xlnm.Print_Area" localSheetId="0">'RPT (Plantilla)'!$A$1:$G$23</definedName>
    <definedName name="rpt">#REF!</definedName>
    <definedName name="rptdos">#REF!</definedName>
    <definedName name="Validacion">[1]Hoja2!$A$3:$A$4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9" l="1"/>
  <c r="E15" i="9"/>
  <c r="E8" i="9"/>
  <c r="E9" i="9"/>
  <c r="E10" i="9"/>
  <c r="E11" i="9"/>
  <c r="E13" i="9"/>
  <c r="E6" i="9"/>
  <c r="E5" i="9"/>
  <c r="E16" i="9"/>
  <c r="E12" i="9"/>
  <c r="E17" i="9"/>
  <c r="E7" i="9"/>
  <c r="N12" i="3" l="1"/>
  <c r="E101" i="8" l="1"/>
  <c r="E103" i="8" s="1"/>
  <c r="J100" i="8"/>
  <c r="K100" i="8" s="1"/>
  <c r="D100" i="8"/>
  <c r="J99" i="8"/>
  <c r="D99" i="8"/>
  <c r="J98" i="8"/>
  <c r="K98" i="8" s="1"/>
  <c r="D98" i="8"/>
  <c r="J97" i="8"/>
  <c r="D97" i="8"/>
  <c r="J92" i="8"/>
  <c r="D92" i="8"/>
  <c r="J91" i="8"/>
  <c r="D91" i="8"/>
  <c r="I90" i="8"/>
  <c r="J90" i="8" s="1"/>
  <c r="D90" i="8"/>
  <c r="J89" i="8"/>
  <c r="D89" i="8"/>
  <c r="E89" i="8" s="1"/>
  <c r="E93" i="8" s="1"/>
  <c r="E95" i="8" s="1"/>
  <c r="J83" i="8"/>
  <c r="I81" i="8"/>
  <c r="J81" i="8" s="1"/>
  <c r="J80" i="8"/>
  <c r="J74" i="8"/>
  <c r="D74" i="8"/>
  <c r="J73" i="8"/>
  <c r="D73" i="8"/>
  <c r="I72" i="8"/>
  <c r="J72" i="8" s="1"/>
  <c r="C72" i="8"/>
  <c r="D72" i="8" s="1"/>
  <c r="J71" i="8"/>
  <c r="D71" i="8"/>
  <c r="J66" i="8"/>
  <c r="D66" i="8"/>
  <c r="J65" i="8"/>
  <c r="D65" i="8"/>
  <c r="J64" i="8"/>
  <c r="D64" i="8"/>
  <c r="I63" i="8"/>
  <c r="J63" i="8" s="1"/>
  <c r="C63" i="8"/>
  <c r="D63" i="8" s="1"/>
  <c r="J62" i="8"/>
  <c r="D62" i="8"/>
  <c r="J57" i="8"/>
  <c r="D57" i="8"/>
  <c r="J56" i="8"/>
  <c r="D56" i="8"/>
  <c r="I55" i="8"/>
  <c r="J55" i="8" s="1"/>
  <c r="C55" i="8"/>
  <c r="D55" i="8" s="1"/>
  <c r="J54" i="8"/>
  <c r="D54" i="8"/>
  <c r="J49" i="8"/>
  <c r="D49" i="8"/>
  <c r="J48" i="8"/>
  <c r="D48" i="8"/>
  <c r="I47" i="8"/>
  <c r="J47" i="8" s="1"/>
  <c r="C47" i="8"/>
  <c r="D47" i="8" s="1"/>
  <c r="J46" i="8"/>
  <c r="D46" i="8"/>
  <c r="J41" i="8"/>
  <c r="D41" i="8"/>
  <c r="J40" i="8"/>
  <c r="D40" i="8"/>
  <c r="I39" i="8"/>
  <c r="J39" i="8" s="1"/>
  <c r="C39" i="8"/>
  <c r="D39" i="8" s="1"/>
  <c r="J38" i="8"/>
  <c r="D38" i="8"/>
  <c r="J33" i="8"/>
  <c r="D33" i="8"/>
  <c r="J32" i="8"/>
  <c r="D32" i="8"/>
  <c r="I31" i="8"/>
  <c r="J31" i="8" s="1"/>
  <c r="C31" i="8"/>
  <c r="D31" i="8" s="1"/>
  <c r="J30" i="8"/>
  <c r="D30" i="8"/>
  <c r="J25" i="8"/>
  <c r="D25" i="8"/>
  <c r="J24" i="8"/>
  <c r="D24" i="8"/>
  <c r="I23" i="8"/>
  <c r="J23" i="8" s="1"/>
  <c r="C23" i="8"/>
  <c r="D23" i="8" s="1"/>
  <c r="J22" i="8"/>
  <c r="D22" i="8"/>
  <c r="J17" i="8"/>
  <c r="D17" i="8"/>
  <c r="J16" i="8"/>
  <c r="D16" i="8"/>
  <c r="I15" i="8"/>
  <c r="J15" i="8" s="1"/>
  <c r="C15" i="8"/>
  <c r="D15" i="8" s="1"/>
  <c r="J14" i="8"/>
  <c r="D14" i="8"/>
  <c r="J9" i="8"/>
  <c r="D9" i="8"/>
  <c r="J8" i="8"/>
  <c r="D8" i="8"/>
  <c r="I7" i="8"/>
  <c r="J7" i="8" s="1"/>
  <c r="C7" i="8"/>
  <c r="D7" i="8" s="1"/>
  <c r="J6" i="8"/>
  <c r="D6" i="8"/>
  <c r="K101" i="8" l="1"/>
  <c r="K102" i="8" s="1"/>
  <c r="K103" i="8" s="1"/>
  <c r="L103" i="8" s="1"/>
  <c r="J101" i="8"/>
  <c r="D101" i="8"/>
  <c r="D102" i="8" s="1"/>
  <c r="D103" i="8" s="1"/>
  <c r="D75" i="8"/>
  <c r="D77" i="8" s="1"/>
  <c r="J84" i="8"/>
  <c r="J86" i="8" s="1"/>
  <c r="D93" i="8"/>
  <c r="D95" i="8" s="1"/>
  <c r="J75" i="8"/>
  <c r="J77" i="8" s="1"/>
  <c r="D67" i="8"/>
  <c r="D69" i="8" s="1"/>
  <c r="J93" i="8"/>
  <c r="J95" i="8" s="1"/>
  <c r="L95" i="8" s="1"/>
  <c r="J10" i="8"/>
  <c r="J12" i="8" s="1"/>
  <c r="J18" i="8"/>
  <c r="J20" i="8" s="1"/>
  <c r="J26" i="8"/>
  <c r="J28" i="8" s="1"/>
  <c r="J34" i="8"/>
  <c r="J42" i="8"/>
  <c r="J44" i="8" s="1"/>
  <c r="J50" i="8"/>
  <c r="J52" i="8" s="1"/>
  <c r="J58" i="8"/>
  <c r="J60" i="8" s="1"/>
  <c r="J67" i="8"/>
  <c r="J69" i="8" s="1"/>
  <c r="D10" i="8"/>
  <c r="D12" i="8" s="1"/>
  <c r="D18" i="8"/>
  <c r="D20" i="8" s="1"/>
  <c r="D26" i="8"/>
  <c r="D28" i="8" s="1"/>
  <c r="D34" i="8"/>
  <c r="D42" i="8"/>
  <c r="D44" i="8" s="1"/>
  <c r="D50" i="8"/>
  <c r="D52" i="8" s="1"/>
  <c r="D58" i="8"/>
  <c r="D60" i="8" s="1"/>
  <c r="J102" i="8"/>
  <c r="J103" i="8" s="1"/>
  <c r="L12" i="8" l="1"/>
  <c r="L77" i="8"/>
  <c r="L69" i="8"/>
  <c r="L52" i="8"/>
  <c r="L20" i="8"/>
  <c r="L60" i="8"/>
  <c r="L28" i="8"/>
  <c r="D35" i="8"/>
  <c r="D36" i="8" s="1"/>
  <c r="J35" i="8"/>
  <c r="J36" i="8" s="1"/>
  <c r="L44" i="8"/>
  <c r="L36" i="8" l="1"/>
  <c r="N5" i="3"/>
  <c r="S5" i="3" s="1"/>
  <c r="T12" i="3" l="1"/>
  <c r="P15" i="3"/>
  <c r="N15" i="3"/>
  <c r="G15" i="3"/>
  <c r="F15" i="3"/>
  <c r="N8" i="3"/>
  <c r="S8" i="3" s="1"/>
  <c r="N6" i="3"/>
  <c r="N7" i="3"/>
  <c r="N9" i="3"/>
  <c r="N10" i="3"/>
  <c r="N11" i="3"/>
  <c r="N13" i="3"/>
  <c r="N14" i="3"/>
  <c r="Q15" i="3" l="1"/>
  <c r="G14" i="3"/>
  <c r="F14" i="3"/>
  <c r="G9" i="3"/>
  <c r="F9" i="3"/>
  <c r="G13" i="3"/>
  <c r="F13" i="3"/>
  <c r="G8" i="3"/>
  <c r="F8" i="3"/>
  <c r="G7" i="3"/>
  <c r="F7" i="3"/>
  <c r="G11" i="3"/>
  <c r="F11" i="3"/>
  <c r="G12" i="3"/>
  <c r="F12" i="3"/>
  <c r="G16" i="3"/>
  <c r="F16" i="3"/>
  <c r="G10" i="3"/>
  <c r="F10" i="3"/>
  <c r="G6" i="3"/>
  <c r="F6" i="3"/>
  <c r="G5" i="3"/>
  <c r="F5" i="3"/>
  <c r="P14" i="3"/>
  <c r="P9" i="3"/>
  <c r="P13" i="3"/>
  <c r="P8" i="3"/>
  <c r="Q8" i="3" s="1"/>
  <c r="P7" i="3"/>
  <c r="Q7" i="3" s="1"/>
  <c r="P11" i="3"/>
  <c r="P12" i="3"/>
  <c r="P10" i="3"/>
  <c r="P6" i="3"/>
  <c r="P5" i="3"/>
  <c r="Q10" i="3" l="1"/>
  <c r="Q14" i="3"/>
  <c r="Q12" i="3"/>
  <c r="S12" i="3" s="1"/>
  <c r="Q13" i="3"/>
  <c r="Q6" i="3"/>
  <c r="Q11" i="3"/>
  <c r="Q9" i="3"/>
  <c r="Q5" i="3" l="1"/>
  <c r="N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elafuente</author>
  </authors>
  <commentList>
    <comment ref="L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Equipoproyecto:</t>
        </r>
        <r>
          <rPr>
            <sz val="9"/>
            <color indexed="81"/>
            <rFont val="Tahoma"/>
            <family val="2"/>
          </rPr>
          <t xml:space="preserve">
La documentación se remitió con esta columna. Vto L. Fdez de la DGFP que no se aprobarán estos datos.</t>
        </r>
      </text>
    </comment>
  </commentList>
</comments>
</file>

<file path=xl/sharedStrings.xml><?xml version="1.0" encoding="utf-8"?>
<sst xmlns="http://schemas.openxmlformats.org/spreadsheetml/2006/main" count="575" uniqueCount="136">
  <si>
    <t>Plantilla laboral de AREX</t>
  </si>
  <si>
    <t>CODIGO</t>
  </si>
  <si>
    <t>DENOMINACION DEL PUESTO</t>
  </si>
  <si>
    <t>GRUPO PROFESIONAL (*)</t>
  </si>
  <si>
    <t>NIVEL</t>
  </si>
  <si>
    <t>GRUPO PROFESIONAL DEL PUESTO EN CONVENIO</t>
  </si>
  <si>
    <t>REQUISITOS DE TITULACIÓN PARA SU DESEMPEÑO</t>
  </si>
  <si>
    <t>SITUACION DEL PUESTO</t>
  </si>
  <si>
    <t>TIPO DE OCUPACION</t>
  </si>
  <si>
    <t>CALIDAD DE LA OCUPACION</t>
  </si>
  <si>
    <t>AZAÑA ROMANOS, JAVIER</t>
  </si>
  <si>
    <t>LICENCIATURA O GRADO UNIVERSITARIO+MASTER</t>
  </si>
  <si>
    <t>OCUPADO</t>
  </si>
  <si>
    <t>INDEFINIDO</t>
  </si>
  <si>
    <t>ESTRUCTURA</t>
  </si>
  <si>
    <t>ESPUELAS FERNÁNDEZ, SARA</t>
  </si>
  <si>
    <t>MESTRE MADRID, ROSER</t>
  </si>
  <si>
    <t>MORMANN, KATHARINA</t>
  </si>
  <si>
    <t>VIDONDO DEL CAMPO, IDOYA</t>
  </si>
  <si>
    <t>FONT SALINAS, CARMEN</t>
  </si>
  <si>
    <t>LORENTE LAFUENTE, PILAR</t>
  </si>
  <si>
    <t>LLOPIS BAEZA, RAFAEL</t>
  </si>
  <si>
    <t>ORO RAMAS, ANTONIO</t>
  </si>
  <si>
    <t>VIGALONDO CODERQUE, FRANCISCO</t>
  </si>
  <si>
    <t>0202001</t>
  </si>
  <si>
    <t>TITULO UNIVERSITARIO DE GRADO O EQUIVALENTE</t>
  </si>
  <si>
    <t>ADMINISTRATIVO (*)</t>
  </si>
  <si>
    <t>GRACIA MARTINEZ, PATRICIA</t>
  </si>
  <si>
    <t>BACHILLER O TECNICO</t>
  </si>
  <si>
    <t>Retribuciones a 31/12/2016 en AREX</t>
  </si>
  <si>
    <t>APELLIDOS Y NOMBRE DEL TRABAJADOR</t>
  </si>
  <si>
    <t xml:space="preserve">TITULACIÓN DEL TRABAJADOR </t>
  </si>
  <si>
    <t>RETRIBUCIÓN ANUAL TEORICA A 31.12.2016 SIN ANTIGÜEDAD (**)</t>
  </si>
  <si>
    <t>TITULACIÓN DEL TRABAJADOR</t>
  </si>
  <si>
    <t>NRO. OCUPANTES</t>
  </si>
  <si>
    <t>GRUPO Y SUBGRUPO CORRESPONDIENTES AL PUESTO</t>
  </si>
  <si>
    <t xml:space="preserve"> COMPLEMENTOS (Art. 6.3 Ley 1/17) (***)</t>
  </si>
  <si>
    <t xml:space="preserve"> COMPLEMENTOS VARIABLES          (Art. 7.1 Ley 1/17) </t>
  </si>
  <si>
    <t>CPT (D.A. 1ª.2)</t>
  </si>
  <si>
    <t>(*) Grupo y subgrupo de referencia solo a los efectos de la homologación prevista en la Ley 1/2017.</t>
  </si>
  <si>
    <t>Importes en euros</t>
  </si>
  <si>
    <t>(*) Puesto singularizado que temporalmente asume responsabilidades y tareas especiales por libre designación.</t>
  </si>
  <si>
    <t>(***) Solo a los efectos informativos de la homologación, la parte del salario fijo que excede el salario de referencia en el convenio colectivo se ha separado e incluido posteriormente como retribución complementaria.</t>
  </si>
  <si>
    <t>Check:</t>
  </si>
  <si>
    <t>CONDICIONES EXPATRIACIÓN NO SE HAN ACTUALIZADO</t>
  </si>
  <si>
    <t>(**) Incluye en su caso la desaparecida RVO y que ahora se propone integrar en el salario fijo.</t>
  </si>
  <si>
    <t>Licenciada en CCEE y Empresariales</t>
  </si>
  <si>
    <t>Licenciado en Admón. y Dirección de empresas</t>
  </si>
  <si>
    <t>Licenciado en Derecho</t>
  </si>
  <si>
    <t>Licienciada en Geografía e Historia</t>
  </si>
  <si>
    <t>Licenciado en Economía</t>
  </si>
  <si>
    <t>Licenciada en Derecho</t>
  </si>
  <si>
    <t>Grado Superior: Técnico superior en Comercio Exterior</t>
  </si>
  <si>
    <t>(**) Puesto singularizado que temporalmente asume responsabilidades y tareas especiales por libre designación.</t>
  </si>
  <si>
    <t>0201001</t>
  </si>
  <si>
    <t>TÉCNICO ESPECIAL CUALIFICACIÓN. INTERNACIONAL SECTORIAL</t>
  </si>
  <si>
    <t>A1</t>
  </si>
  <si>
    <t>Nivel 1. Titulado de Grado Superior</t>
  </si>
  <si>
    <t>0201002</t>
  </si>
  <si>
    <t>TÉCNICO ESPECIAL CUALIFICACIÓN. INTERNACIONAL INVERSIONES</t>
  </si>
  <si>
    <t>0201003</t>
  </si>
  <si>
    <t>TÉCNICO ESPECIAL CUALIFICACIÓN. INTERNACIONAL SHANGHAI</t>
  </si>
  <si>
    <t>0201004</t>
  </si>
  <si>
    <t>RESPONSABLE DE DEPARTAMENTO. INTERNACIONALIZACIÓN</t>
  </si>
  <si>
    <t>0201005</t>
  </si>
  <si>
    <t>TÉCNICO ESPECIAL CUALIFICACIÓN. INTERNACIONAL BRUSELAS</t>
  </si>
  <si>
    <t>A2</t>
  </si>
  <si>
    <t>0203001</t>
  </si>
  <si>
    <t>C1</t>
  </si>
  <si>
    <t>Nivel 6. Oficial 2ª Administrativa</t>
  </si>
  <si>
    <t/>
  </si>
  <si>
    <t>ADMINISTRATIVO (**)</t>
  </si>
  <si>
    <t>Convenio de aplicación: CONVENIO COLECTIVO SECTOR OFICINAS Y DESPACHOS DE ZARAGOZA</t>
  </si>
  <si>
    <t>SUELDO BASE CON PAGAS EXTRA 
(Art. 6.2 Ley 1/17)</t>
  </si>
  <si>
    <t>(*) Incluye en su caso la desaparecida RVO y que ahora se propone integrar en el salario fijo.</t>
  </si>
  <si>
    <t>RETRIBUCIÓN ANUAL TEORICA A 31.12.2016 SIN ANTIGÜEDAD (*)</t>
  </si>
  <si>
    <t>30 de abril de 2018</t>
  </si>
  <si>
    <t>Retribuciones a 30/4/2018 en AREX</t>
  </si>
  <si>
    <t>TOTAL SUELDO 2018 
(**) (****)</t>
  </si>
  <si>
    <t xml:space="preserve"> (****) Las presentes retribuciones podrán experimentar el incremento que, en su caso, apruebe la Ley de Presupuestos Generales de la Comunidad Autónoma para 2018.                                                                                                         </t>
  </si>
  <si>
    <t>FERRARO BUENO, FLORENCIA</t>
  </si>
  <si>
    <t>TECNICO. INTERNACIONALIZACIÓN</t>
  </si>
  <si>
    <t>NUEVA INCORPORACION</t>
  </si>
  <si>
    <t>PREVISION SALARIOS ARAGON EXTERIOR 2018</t>
  </si>
  <si>
    <t>Desde origen 2016</t>
  </si>
  <si>
    <t>2017 / 18</t>
  </si>
  <si>
    <t>Azaña Romanos Javier</t>
  </si>
  <si>
    <t>Mensual</t>
  </si>
  <si>
    <t>Anual</t>
  </si>
  <si>
    <t>Sal.Base</t>
  </si>
  <si>
    <t>*1/12 P.E</t>
  </si>
  <si>
    <t>Complemen</t>
  </si>
  <si>
    <t>Transport</t>
  </si>
  <si>
    <t>TOTAL 1</t>
  </si>
  <si>
    <t>Variable</t>
  </si>
  <si>
    <t>TOTAL 2</t>
  </si>
  <si>
    <t>Espuelas Fernandez Sara</t>
  </si>
  <si>
    <t>Mestre Madrid Roser</t>
  </si>
  <si>
    <t>Tiempo completo</t>
  </si>
  <si>
    <t>Mormann  Katharina Maria</t>
  </si>
  <si>
    <t>Vidondo Del Campo Idoya</t>
  </si>
  <si>
    <t>Font Salinas Mari Carmen</t>
  </si>
  <si>
    <t>Lorente Lafuente Maria Pilar</t>
  </si>
  <si>
    <t>Llopis Baeza Rafael</t>
  </si>
  <si>
    <t xml:space="preserve">Según la información facilitada por la empresa, a Rafael Llopis no le </t>
  </si>
  <si>
    <t>corresponde Retribución Variable.</t>
  </si>
  <si>
    <t>Los salarios indicados para este empleado no me cuadran con los</t>
  </si>
  <si>
    <t>reflejados en el correo de 07/06/2018</t>
  </si>
  <si>
    <t>Oro Ramas Antonio</t>
  </si>
  <si>
    <t>Vigadolondo Coderque Francisco Jo</t>
  </si>
  <si>
    <t>Plus desplz.</t>
  </si>
  <si>
    <t>Plus Deplaz</t>
  </si>
  <si>
    <t>Gracia Martinez Patricia</t>
  </si>
  <si>
    <t>El salario real total, antigüedad incluida, es mayor en 2018 que en 2016.</t>
  </si>
  <si>
    <t xml:space="preserve">Si descontamos antigüedad, el salario total 2018 es inferior a 2016. Ya </t>
  </si>
  <si>
    <t>que la diferencia entre antiguedades (288€) es superior al incremento del 1% (194,46€)</t>
  </si>
  <si>
    <t>Ferraro Bueno Ana Florencia</t>
  </si>
  <si>
    <t>Solo salario base *4</t>
  </si>
  <si>
    <t>Regularizdo para garantizar 1% incremento total</t>
  </si>
  <si>
    <t>Se mantienen valores teóricos incluyendo antigüedad</t>
  </si>
  <si>
    <t>gestoria</t>
  </si>
  <si>
    <t>Licenciada en Derecho (pte acreditación homologación títulación extranjera)</t>
  </si>
  <si>
    <t>Se incluyen las retribuciones básicas y complementarias a los efectos del articulo 6 de la Ley 1/2017</t>
  </si>
  <si>
    <t>OFICIAL ADMINISTRATIVO (**)</t>
  </si>
  <si>
    <t>VACANTE</t>
  </si>
  <si>
    <t>OFICIAL ADMINISTRATIVO</t>
  </si>
  <si>
    <t xml:space="preserve"> COMPLEMENTOS (Art. 6.3 Ley 1/17) (*)</t>
  </si>
  <si>
    <t>(*) Solo a los efectos informativos de la homologación, la parte del salario fijo que excede el salario de referencia en el convenio colectivo se ha separado e incluido posteriormente como retribución complementaria.</t>
  </si>
  <si>
    <t>Retribuciones a 1/1/2024 en AREX. SIMULADAS AL 100% DE JORNADA Y POR AÑO COMPLETO</t>
  </si>
  <si>
    <t>(***) Ocupante provisional del puesto, pendiente de proceso de promoción interna</t>
  </si>
  <si>
    <t>TOTAL SUELDO (**)</t>
  </si>
  <si>
    <t>(**) Las presentes retribuciones incorporan la simulación con el 3,5% (2,5%+0,5%+0,5%) teórico a partir de 1/1/23; incremento 2024 pendiente aprobación.</t>
  </si>
  <si>
    <t>18 de abril de 2024</t>
  </si>
  <si>
    <t>GRUPO</t>
  </si>
  <si>
    <t>RESPONSABLE DE DEPARTAMENTO</t>
  </si>
  <si>
    <t>TÉCNICO ESPECIAL CUALIFICACIÓN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</si>
</sst>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\ [$PTE]"/>
    <numFmt numFmtId="167" formatCode="###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166" fontId="3" fillId="2" borderId="0" applyNumberFormat="0" applyBorder="0" applyAlignment="0" applyProtection="0"/>
    <xf numFmtId="166" fontId="3" fillId="2" borderId="0" applyNumberFormat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20" fillId="0" borderId="0" applyNumberFormat="0" applyFill="0" applyBorder="0" applyAlignment="0" applyProtection="0">
      <alignment vertical="top"/>
      <protection locked="0"/>
    </xf>
    <xf numFmtId="166" fontId="20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9" fillId="0" borderId="0"/>
    <xf numFmtId="166" fontId="1" fillId="0" borderId="0"/>
    <xf numFmtId="0" fontId="19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9" fillId="0" borderId="0"/>
    <xf numFmtId="0" fontId="19" fillId="0" borderId="0"/>
    <xf numFmtId="166" fontId="19" fillId="0" borderId="0"/>
    <xf numFmtId="166" fontId="19" fillId="0" borderId="0"/>
    <xf numFmtId="0" fontId="19" fillId="0" borderId="0"/>
    <xf numFmtId="0" fontId="19" fillId="0" borderId="0">
      <alignment wrapText="1"/>
    </xf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9" fillId="0" borderId="0"/>
    <xf numFmtId="0" fontId="22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9" fillId="0" borderId="0"/>
    <xf numFmtId="0" fontId="22" fillId="0" borderId="0"/>
    <xf numFmtId="0" fontId="19" fillId="0" borderId="0">
      <alignment wrapText="1"/>
    </xf>
    <xf numFmtId="0" fontId="19" fillId="0" borderId="0">
      <alignment wrapText="1"/>
    </xf>
    <xf numFmtId="0" fontId="22" fillId="0" borderId="0"/>
    <xf numFmtId="0" fontId="19" fillId="0" borderId="0"/>
    <xf numFmtId="0" fontId="19" fillId="0" borderId="0"/>
    <xf numFmtId="0" fontId="19" fillId="0" borderId="0"/>
    <xf numFmtId="166" fontId="1" fillId="0" borderId="0"/>
    <xf numFmtId="0" fontId="22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4" fontId="0" fillId="0" borderId="12" xfId="0" applyNumberFormat="1" applyBorder="1" applyAlignment="1">
      <alignment horizontal="center"/>
    </xf>
    <xf numFmtId="167" fontId="0" fillId="0" borderId="13" xfId="0" applyNumberFormat="1" applyBorder="1" applyAlignment="1">
      <alignment horizontal="center"/>
    </xf>
    <xf numFmtId="0" fontId="25" fillId="0" borderId="11" xfId="0" applyFont="1" applyBorder="1"/>
    <xf numFmtId="0" fontId="25" fillId="0" borderId="0" xfId="0" applyFont="1"/>
    <xf numFmtId="0" fontId="0" fillId="0" borderId="14" xfId="0" applyBorder="1"/>
    <xf numFmtId="4" fontId="0" fillId="0" borderId="15" xfId="0" applyNumberFormat="1" applyBorder="1"/>
    <xf numFmtId="4" fontId="0" fillId="0" borderId="1" xfId="0" applyNumberFormat="1" applyBorder="1"/>
    <xf numFmtId="0" fontId="25" fillId="0" borderId="16" xfId="0" applyFont="1" applyBorder="1"/>
    <xf numFmtId="4" fontId="0" fillId="0" borderId="17" xfId="0" applyNumberFormat="1" applyBorder="1" applyAlignment="1">
      <alignment horizontal="center"/>
    </xf>
    <xf numFmtId="0" fontId="0" fillId="0" borderId="16" xfId="0" applyBorder="1"/>
    <xf numFmtId="4" fontId="0" fillId="0" borderId="4" xfId="0" applyNumberFormat="1" applyBorder="1"/>
    <xf numFmtId="167" fontId="0" fillId="0" borderId="18" xfId="0" applyNumberFormat="1" applyBorder="1" applyAlignment="1">
      <alignment horizontal="center"/>
    </xf>
    <xf numFmtId="4" fontId="0" fillId="0" borderId="19" xfId="0" applyNumberFormat="1" applyBorder="1"/>
    <xf numFmtId="4" fontId="0" fillId="0" borderId="21" xfId="0" applyNumberFormat="1" applyBorder="1" applyAlignment="1">
      <alignment horizontal="center"/>
    </xf>
    <xf numFmtId="4" fontId="0" fillId="7" borderId="0" xfId="0" applyNumberFormat="1" applyFill="1" applyAlignment="1">
      <alignment horizontal="center"/>
    </xf>
    <xf numFmtId="167" fontId="0" fillId="7" borderId="0" xfId="0" applyNumberFormat="1" applyFill="1" applyAlignment="1">
      <alignment horizontal="center"/>
    </xf>
    <xf numFmtId="0" fontId="0" fillId="7" borderId="14" xfId="0" applyFill="1" applyBorder="1"/>
    <xf numFmtId="0" fontId="0" fillId="7" borderId="16" xfId="0" applyFill="1" applyBorder="1"/>
    <xf numFmtId="4" fontId="0" fillId="7" borderId="0" xfId="0" applyNumberFormat="1" applyFill="1"/>
    <xf numFmtId="4" fontId="0" fillId="7" borderId="1" xfId="0" applyNumberFormat="1" applyFill="1" applyBorder="1"/>
    <xf numFmtId="0" fontId="26" fillId="0" borderId="0" xfId="0" applyFont="1"/>
    <xf numFmtId="0" fontId="16" fillId="0" borderId="0" xfId="0" applyFont="1"/>
    <xf numFmtId="4" fontId="25" fillId="0" borderId="16" xfId="0" applyNumberFormat="1" applyFont="1" applyBorder="1"/>
    <xf numFmtId="4" fontId="27" fillId="0" borderId="16" xfId="0" applyNumberFormat="1" applyFont="1" applyBorder="1"/>
    <xf numFmtId="4" fontId="26" fillId="0" borderId="0" xfId="0" applyNumberFormat="1" applyFont="1"/>
    <xf numFmtId="4" fontId="28" fillId="0" borderId="0" xfId="0" applyNumberFormat="1" applyFont="1" applyAlignment="1">
      <alignment horizontal="center"/>
    </xf>
    <xf numFmtId="4" fontId="29" fillId="0" borderId="0" xfId="0" applyNumberFormat="1" applyFont="1" applyAlignment="1">
      <alignment horizontal="center"/>
    </xf>
    <xf numFmtId="4" fontId="27" fillId="0" borderId="16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4" fontId="27" fillId="0" borderId="23" xfId="0" applyNumberFormat="1" applyFont="1" applyBorder="1" applyAlignment="1">
      <alignment horizontal="center"/>
    </xf>
    <xf numFmtId="0" fontId="25" fillId="0" borderId="24" xfId="0" applyFont="1" applyBorder="1"/>
    <xf numFmtId="0" fontId="25" fillId="0" borderId="23" xfId="0" applyFont="1" applyBorder="1"/>
    <xf numFmtId="0" fontId="27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3" fillId="6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10" fontId="0" fillId="0" borderId="0" xfId="0" applyNumberFormat="1" applyAlignment="1">
      <alignment vertical="center"/>
    </xf>
    <xf numFmtId="0" fontId="24" fillId="0" borderId="3" xfId="0" applyFont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8" fillId="0" borderId="3" xfId="0" quotePrefix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4" borderId="3" xfId="0" applyFill="1" applyBorder="1" applyAlignment="1">
      <alignment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0" fillId="0" borderId="25" xfId="0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5" fillId="0" borderId="25" xfId="0" applyFont="1" applyBorder="1"/>
    <xf numFmtId="0" fontId="4" fillId="5" borderId="0" xfId="0" applyFont="1" applyFill="1"/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24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3" fontId="24" fillId="5" borderId="3" xfId="0" applyNumberFormat="1" applyFont="1" applyFill="1" applyBorder="1" applyAlignment="1">
      <alignment horizontal="center" vertical="center"/>
    </xf>
    <xf numFmtId="3" fontId="18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165" fontId="10" fillId="5" borderId="0" xfId="0" applyNumberFormat="1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2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3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6" borderId="10" xfId="0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25" fillId="7" borderId="11" xfId="0" applyFont="1" applyFill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2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vertical="center" wrapText="1"/>
    </xf>
    <xf numFmtId="0" fontId="2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left" vertical="center"/>
    </xf>
  </cellXfs>
  <cellStyles count="101">
    <cellStyle name="Énfasis2 2" xfId="1" xr:uid="{00000000-0005-0000-0000-000000000000}"/>
    <cellStyle name="Énfasis2 3" xfId="2" xr:uid="{00000000-0005-0000-0000-000001000000}"/>
    <cellStyle name="Euro" xfId="3" xr:uid="{00000000-0005-0000-0000-000002000000}"/>
    <cellStyle name="Euro 2" xfId="4" xr:uid="{00000000-0005-0000-0000-000003000000}"/>
    <cellStyle name="Euro 3" xfId="5" xr:uid="{00000000-0005-0000-0000-000004000000}"/>
    <cellStyle name="Hipervínculo 2" xfId="6" xr:uid="{00000000-0005-0000-0000-000005000000}"/>
    <cellStyle name="Hipervínculo 3" xfId="7" xr:uid="{00000000-0005-0000-0000-000006000000}"/>
    <cellStyle name="Millares 2" xfId="8" xr:uid="{00000000-0005-0000-0000-000007000000}"/>
    <cellStyle name="Millares 2 2" xfId="9" xr:uid="{00000000-0005-0000-0000-000008000000}"/>
    <cellStyle name="Millares 2 3" xfId="10" xr:uid="{00000000-0005-0000-0000-000009000000}"/>
    <cellStyle name="Millares 3" xfId="11" xr:uid="{00000000-0005-0000-0000-00000A000000}"/>
    <cellStyle name="Millares 3 2" xfId="12" xr:uid="{00000000-0005-0000-0000-00000B000000}"/>
    <cellStyle name="Millares 3 3" xfId="13" xr:uid="{00000000-0005-0000-0000-00000C000000}"/>
    <cellStyle name="Millares 4" xfId="100" xr:uid="{00000000-0005-0000-0000-00000D000000}"/>
    <cellStyle name="Moneda 2" xfId="14" xr:uid="{00000000-0005-0000-0000-00000E000000}"/>
    <cellStyle name="Moneda 2 2" xfId="15" xr:uid="{00000000-0005-0000-0000-00000F000000}"/>
    <cellStyle name="Moneda 2 3" xfId="16" xr:uid="{00000000-0005-0000-0000-000010000000}"/>
    <cellStyle name="Normal" xfId="0" builtinId="0"/>
    <cellStyle name="Normal 10" xfId="17" xr:uid="{00000000-0005-0000-0000-000012000000}"/>
    <cellStyle name="Normal 10 2" xfId="18" xr:uid="{00000000-0005-0000-0000-000013000000}"/>
    <cellStyle name="Normal 10 2 2" xfId="19" xr:uid="{00000000-0005-0000-0000-000014000000}"/>
    <cellStyle name="Normal 10 2 3" xfId="20" xr:uid="{00000000-0005-0000-0000-000015000000}"/>
    <cellStyle name="Normal 10 3" xfId="21" xr:uid="{00000000-0005-0000-0000-000016000000}"/>
    <cellStyle name="Normal 11" xfId="22" xr:uid="{00000000-0005-0000-0000-000017000000}"/>
    <cellStyle name="Normal 12" xfId="23" xr:uid="{00000000-0005-0000-0000-000018000000}"/>
    <cellStyle name="Normal 13" xfId="24" xr:uid="{00000000-0005-0000-0000-000019000000}"/>
    <cellStyle name="Normal 14" xfId="25" xr:uid="{00000000-0005-0000-0000-00001A000000}"/>
    <cellStyle name="Normal 14 2" xfId="26" xr:uid="{00000000-0005-0000-0000-00001B000000}"/>
    <cellStyle name="Normal 14 3" xfId="27" xr:uid="{00000000-0005-0000-0000-00001C000000}"/>
    <cellStyle name="Normal 14 4" xfId="28" xr:uid="{00000000-0005-0000-0000-00001D000000}"/>
    <cellStyle name="Normal 15" xfId="29" xr:uid="{00000000-0005-0000-0000-00001E000000}"/>
    <cellStyle name="Normal 16" xfId="30" xr:uid="{00000000-0005-0000-0000-00001F000000}"/>
    <cellStyle name="Normal 16 2" xfId="31" xr:uid="{00000000-0005-0000-0000-000020000000}"/>
    <cellStyle name="Normal 16 3" xfId="32" xr:uid="{00000000-0005-0000-0000-000021000000}"/>
    <cellStyle name="Normal 16 4" xfId="33" xr:uid="{00000000-0005-0000-0000-000022000000}"/>
    <cellStyle name="Normal 17" xfId="34" xr:uid="{00000000-0005-0000-0000-000023000000}"/>
    <cellStyle name="Normal 18" xfId="35" xr:uid="{00000000-0005-0000-0000-000024000000}"/>
    <cellStyle name="Normal 19" xfId="36" xr:uid="{00000000-0005-0000-0000-000025000000}"/>
    <cellStyle name="Normal 2" xfId="37" xr:uid="{00000000-0005-0000-0000-000026000000}"/>
    <cellStyle name="Normal 2 2" xfId="38" xr:uid="{00000000-0005-0000-0000-000027000000}"/>
    <cellStyle name="Normal 2 2 2" xfId="39" xr:uid="{00000000-0005-0000-0000-000028000000}"/>
    <cellStyle name="Normal 2 3" xfId="40" xr:uid="{00000000-0005-0000-0000-000029000000}"/>
    <cellStyle name="Normal 2 4" xfId="41" xr:uid="{00000000-0005-0000-0000-00002A000000}"/>
    <cellStyle name="Normal 2 5" xfId="42" xr:uid="{00000000-0005-0000-0000-00002B000000}"/>
    <cellStyle name="Normal 20" xfId="43" xr:uid="{00000000-0005-0000-0000-00002C000000}"/>
    <cellStyle name="Normal 21" xfId="44" xr:uid="{00000000-0005-0000-0000-00002D000000}"/>
    <cellStyle name="Normal 22" xfId="45" xr:uid="{00000000-0005-0000-0000-00002E000000}"/>
    <cellStyle name="Normal 23" xfId="46" xr:uid="{00000000-0005-0000-0000-00002F000000}"/>
    <cellStyle name="Normal 24" xfId="47" xr:uid="{00000000-0005-0000-0000-000030000000}"/>
    <cellStyle name="Normal 25" xfId="48" xr:uid="{00000000-0005-0000-0000-000031000000}"/>
    <cellStyle name="Normal 26" xfId="49" xr:uid="{00000000-0005-0000-0000-000032000000}"/>
    <cellStyle name="Normal 27" xfId="50" xr:uid="{00000000-0005-0000-0000-000033000000}"/>
    <cellStyle name="Normal 28" xfId="51" xr:uid="{00000000-0005-0000-0000-000034000000}"/>
    <cellStyle name="Normal 29" xfId="52" xr:uid="{00000000-0005-0000-0000-000035000000}"/>
    <cellStyle name="Normal 3" xfId="53" xr:uid="{00000000-0005-0000-0000-000036000000}"/>
    <cellStyle name="Normal 3 2" xfId="54" xr:uid="{00000000-0005-0000-0000-000037000000}"/>
    <cellStyle name="Normal 30" xfId="55" xr:uid="{00000000-0005-0000-0000-000038000000}"/>
    <cellStyle name="Normal 31" xfId="56" xr:uid="{00000000-0005-0000-0000-000039000000}"/>
    <cellStyle name="Normal 32" xfId="57" xr:uid="{00000000-0005-0000-0000-00003A000000}"/>
    <cellStyle name="Normal 33" xfId="58" xr:uid="{00000000-0005-0000-0000-00003B000000}"/>
    <cellStyle name="Normal 34" xfId="59" xr:uid="{00000000-0005-0000-0000-00003C000000}"/>
    <cellStyle name="Normal 35" xfId="60" xr:uid="{00000000-0005-0000-0000-00003D000000}"/>
    <cellStyle name="Normal 36" xfId="61" xr:uid="{00000000-0005-0000-0000-00003E000000}"/>
    <cellStyle name="Normal 37" xfId="62" xr:uid="{00000000-0005-0000-0000-00003F000000}"/>
    <cellStyle name="Normal 38" xfId="63" xr:uid="{00000000-0005-0000-0000-000040000000}"/>
    <cellStyle name="Normal 39" xfId="64" xr:uid="{00000000-0005-0000-0000-000041000000}"/>
    <cellStyle name="Normal 4" xfId="65" xr:uid="{00000000-0005-0000-0000-000042000000}"/>
    <cellStyle name="Normal 40" xfId="66" xr:uid="{00000000-0005-0000-0000-000043000000}"/>
    <cellStyle name="Normal 41" xfId="67" xr:uid="{00000000-0005-0000-0000-000044000000}"/>
    <cellStyle name="Normal 42" xfId="68" xr:uid="{00000000-0005-0000-0000-000045000000}"/>
    <cellStyle name="Normal 43" xfId="69" xr:uid="{00000000-0005-0000-0000-000046000000}"/>
    <cellStyle name="Normal 44" xfId="70" xr:uid="{00000000-0005-0000-0000-000047000000}"/>
    <cellStyle name="Normal 45" xfId="71" xr:uid="{00000000-0005-0000-0000-000048000000}"/>
    <cellStyle name="Normal 46" xfId="72" xr:uid="{00000000-0005-0000-0000-000049000000}"/>
    <cellStyle name="Normal 47" xfId="73" xr:uid="{00000000-0005-0000-0000-00004A000000}"/>
    <cellStyle name="Normal 48" xfId="74" xr:uid="{00000000-0005-0000-0000-00004B000000}"/>
    <cellStyle name="Normal 49" xfId="75" xr:uid="{00000000-0005-0000-0000-00004C000000}"/>
    <cellStyle name="Normal 5" xfId="76" xr:uid="{00000000-0005-0000-0000-00004D000000}"/>
    <cellStyle name="Normal 50" xfId="77" xr:uid="{00000000-0005-0000-0000-00004E000000}"/>
    <cellStyle name="Normal 51" xfId="78" xr:uid="{00000000-0005-0000-0000-00004F000000}"/>
    <cellStyle name="Normal 52" xfId="79" xr:uid="{00000000-0005-0000-0000-000050000000}"/>
    <cellStyle name="Normal 53" xfId="80" xr:uid="{00000000-0005-0000-0000-000051000000}"/>
    <cellStyle name="Normal 54" xfId="81" xr:uid="{00000000-0005-0000-0000-000052000000}"/>
    <cellStyle name="Normal 55" xfId="82" xr:uid="{00000000-0005-0000-0000-000053000000}"/>
    <cellStyle name="Normal 56" xfId="83" xr:uid="{00000000-0005-0000-0000-000054000000}"/>
    <cellStyle name="Normal 56 2" xfId="84" xr:uid="{00000000-0005-0000-0000-000055000000}"/>
    <cellStyle name="Normal 57" xfId="85" xr:uid="{00000000-0005-0000-0000-000056000000}"/>
    <cellStyle name="Normal 57 2" xfId="86" xr:uid="{00000000-0005-0000-0000-000057000000}"/>
    <cellStyle name="Normal 58" xfId="87" xr:uid="{00000000-0005-0000-0000-000058000000}"/>
    <cellStyle name="Normal 58 2" xfId="88" xr:uid="{00000000-0005-0000-0000-000059000000}"/>
    <cellStyle name="Normal 58 2 2" xfId="89" xr:uid="{00000000-0005-0000-0000-00005A000000}"/>
    <cellStyle name="Normal 59" xfId="90" xr:uid="{00000000-0005-0000-0000-00005B000000}"/>
    <cellStyle name="Normal 6" xfId="91" xr:uid="{00000000-0005-0000-0000-00005C000000}"/>
    <cellStyle name="Normal 60" xfId="92" xr:uid="{00000000-0005-0000-0000-00005D000000}"/>
    <cellStyle name="Normal 7" xfId="93" xr:uid="{00000000-0005-0000-0000-00005E000000}"/>
    <cellStyle name="Normal 8" xfId="94" xr:uid="{00000000-0005-0000-0000-00005F000000}"/>
    <cellStyle name="Normal 8 3" xfId="95" xr:uid="{00000000-0005-0000-0000-000060000000}"/>
    <cellStyle name="Normal 9" xfId="96" xr:uid="{00000000-0005-0000-0000-000061000000}"/>
    <cellStyle name="Porcentual 2" xfId="97" xr:uid="{00000000-0005-0000-0000-000062000000}"/>
    <cellStyle name="Porcentual 3" xfId="98" xr:uid="{00000000-0005-0000-0000-000063000000}"/>
    <cellStyle name="Porcentual 4" xfId="99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-SERVIDOR-\private\var\folders\d5\x014ly0x6yv077g5zsq_08c80000gq\T\TemporaryItems\Outlook%20Temp\20170213%20RETRIBUCIONES%20SMA%202016%20correc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gregado"/>
      <sheetName val="Hoja2"/>
      <sheetName val="PRUEBAS SARGA"/>
      <sheetName val="ARAGERSA"/>
      <sheetName val="AREX"/>
      <sheetName val="AVALIA"/>
      <sheetName val="CEEI"/>
      <sheetName val="CIUDADMOTOR"/>
      <sheetName val="CORPORACIÓN"/>
      <sheetName val="EXPO"/>
      <sheetName val="PLATEA"/>
      <sheetName val="PLAZA"/>
      <sheetName val="SARGA"/>
      <sheetName val="SODIAR"/>
      <sheetName val="SVA"/>
      <sheetName val="PARQUEMOTOR"/>
      <sheetName val="TURISMO"/>
      <sheetName val="WALQA"/>
    </sheetNames>
    <sheetDataSet>
      <sheetData sheetId="0"/>
      <sheetData sheetId="1">
        <row r="2">
          <cell r="C2" t="str">
            <v>ABADIA FANDOS, ANA BELEN</v>
          </cell>
        </row>
      </sheetData>
      <sheetData sheetId="2">
        <row r="3">
          <cell r="A3" t="str">
            <v>si</v>
          </cell>
        </row>
        <row r="4">
          <cell r="A4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23"/>
  <sheetViews>
    <sheetView zoomScaleNormal="100" workbookViewId="0">
      <pane xSplit="2" ySplit="4" topLeftCell="D5" activePane="bottomRight" state="frozen"/>
      <selection pane="topRight" activeCell="D1" sqref="D1"/>
      <selection pane="bottomLeft" activeCell="A5" sqref="A5"/>
      <selection pane="bottomRight" activeCell="A7" sqref="A7:A16"/>
    </sheetView>
  </sheetViews>
  <sheetFormatPr baseColWidth="10" defaultColWidth="11.42578125" defaultRowHeight="15" x14ac:dyDescent="0.25"/>
  <cols>
    <col min="1" max="1" width="85.7109375" style="48" bestFit="1" customWidth="1"/>
    <col min="2" max="2" width="16.28515625" style="52" customWidth="1"/>
    <col min="3" max="3" width="39.5703125" style="48" bestFit="1" customWidth="1"/>
    <col min="4" max="4" width="19.28515625" style="48" bestFit="1" customWidth="1"/>
    <col min="5" max="5" width="11.140625" style="48" customWidth="1"/>
    <col min="6" max="6" width="13.7109375" style="48" customWidth="1"/>
    <col min="7" max="7" width="12.5703125" style="48" customWidth="1"/>
    <col min="8" max="12" width="25.42578125" style="48" customWidth="1"/>
    <col min="13" max="16384" width="11.42578125" style="48"/>
  </cols>
  <sheetData>
    <row r="1" spans="1:6" s="47" customFormat="1" ht="21" x14ac:dyDescent="0.25">
      <c r="A1" s="47" t="s">
        <v>0</v>
      </c>
      <c r="B1" s="50"/>
    </row>
    <row r="2" spans="1:6" x14ac:dyDescent="0.25">
      <c r="A2" s="133" t="s">
        <v>132</v>
      </c>
    </row>
    <row r="3" spans="1:6" x14ac:dyDescent="0.25">
      <c r="A3" s="48" t="s">
        <v>72</v>
      </c>
    </row>
    <row r="4" spans="1:6" s="4" customFormat="1" ht="42.75" customHeight="1" x14ac:dyDescent="0.25">
      <c r="A4" s="2" t="s">
        <v>2</v>
      </c>
      <c r="B4" s="1" t="s">
        <v>3</v>
      </c>
      <c r="C4" s="1" t="s">
        <v>6</v>
      </c>
      <c r="D4" s="1" t="s">
        <v>7</v>
      </c>
      <c r="E4" s="1" t="s">
        <v>8</v>
      </c>
      <c r="F4" s="1" t="s">
        <v>9</v>
      </c>
    </row>
    <row r="5" spans="1:6" ht="29.25" customHeight="1" x14ac:dyDescent="0.25">
      <c r="A5" s="54" t="s">
        <v>134</v>
      </c>
      <c r="B5" s="53" t="s">
        <v>56</v>
      </c>
      <c r="C5" s="54" t="s">
        <v>11</v>
      </c>
      <c r="D5" s="86" t="s">
        <v>12</v>
      </c>
      <c r="E5" s="86" t="s">
        <v>13</v>
      </c>
      <c r="F5" s="87" t="s">
        <v>14</v>
      </c>
    </row>
    <row r="6" spans="1:6" ht="29.25" customHeight="1" x14ac:dyDescent="0.25">
      <c r="A6" s="54" t="s">
        <v>134</v>
      </c>
      <c r="B6" s="53" t="s">
        <v>56</v>
      </c>
      <c r="C6" s="54" t="s">
        <v>11</v>
      </c>
      <c r="D6" s="86" t="s">
        <v>12</v>
      </c>
      <c r="E6" s="86" t="s">
        <v>13</v>
      </c>
      <c r="F6" s="87" t="s">
        <v>14</v>
      </c>
    </row>
    <row r="7" spans="1:6" ht="29.25" customHeight="1" x14ac:dyDescent="0.25">
      <c r="A7" s="54" t="s">
        <v>135</v>
      </c>
      <c r="B7" s="53" t="s">
        <v>56</v>
      </c>
      <c r="C7" s="54" t="s">
        <v>11</v>
      </c>
      <c r="D7" s="86" t="s">
        <v>12</v>
      </c>
      <c r="E7" s="86" t="s">
        <v>13</v>
      </c>
      <c r="F7" s="87" t="s">
        <v>14</v>
      </c>
    </row>
    <row r="8" spans="1:6" ht="29.25" customHeight="1" x14ac:dyDescent="0.25">
      <c r="A8" s="54" t="s">
        <v>135</v>
      </c>
      <c r="B8" s="53" t="s">
        <v>56</v>
      </c>
      <c r="C8" s="54" t="s">
        <v>11</v>
      </c>
      <c r="D8" s="86" t="s">
        <v>12</v>
      </c>
      <c r="E8" s="86" t="s">
        <v>13</v>
      </c>
      <c r="F8" s="87" t="s">
        <v>14</v>
      </c>
    </row>
    <row r="9" spans="1:6" ht="29.25" customHeight="1" x14ac:dyDescent="0.25">
      <c r="A9" s="54" t="s">
        <v>135</v>
      </c>
      <c r="B9" s="53" t="s">
        <v>56</v>
      </c>
      <c r="C9" s="54" t="s">
        <v>11</v>
      </c>
      <c r="D9" s="86" t="s">
        <v>12</v>
      </c>
      <c r="E9" s="86" t="s">
        <v>13</v>
      </c>
      <c r="F9" s="87" t="s">
        <v>14</v>
      </c>
    </row>
    <row r="10" spans="1:6" ht="29.25" customHeight="1" x14ac:dyDescent="0.25">
      <c r="A10" s="54" t="s">
        <v>135</v>
      </c>
      <c r="B10" s="53" t="s">
        <v>56</v>
      </c>
      <c r="C10" s="54" t="s">
        <v>11</v>
      </c>
      <c r="D10" s="86" t="s">
        <v>12</v>
      </c>
      <c r="E10" s="86" t="s">
        <v>13</v>
      </c>
      <c r="F10" s="87" t="s">
        <v>14</v>
      </c>
    </row>
    <row r="11" spans="1:6" ht="29.25" customHeight="1" x14ac:dyDescent="0.25">
      <c r="A11" s="54" t="s">
        <v>135</v>
      </c>
      <c r="B11" s="53" t="s">
        <v>56</v>
      </c>
      <c r="C11" s="54" t="s">
        <v>11</v>
      </c>
      <c r="D11" s="86" t="s">
        <v>12</v>
      </c>
      <c r="E11" s="86" t="s">
        <v>13</v>
      </c>
      <c r="F11" s="87" t="s">
        <v>14</v>
      </c>
    </row>
    <row r="12" spans="1:6" ht="29.25" customHeight="1" x14ac:dyDescent="0.25">
      <c r="A12" s="54" t="s">
        <v>135</v>
      </c>
      <c r="B12" s="53" t="s">
        <v>56</v>
      </c>
      <c r="C12" s="54" t="s">
        <v>11</v>
      </c>
      <c r="D12" s="86" t="s">
        <v>12</v>
      </c>
      <c r="E12" s="86" t="s">
        <v>13</v>
      </c>
      <c r="F12" s="87" t="s">
        <v>14</v>
      </c>
    </row>
    <row r="13" spans="1:6" ht="29.25" customHeight="1" x14ac:dyDescent="0.25">
      <c r="A13" s="54" t="s">
        <v>135</v>
      </c>
      <c r="B13" s="53" t="s">
        <v>56</v>
      </c>
      <c r="C13" s="54" t="s">
        <v>11</v>
      </c>
      <c r="D13" s="86" t="s">
        <v>12</v>
      </c>
      <c r="E13" s="86" t="s">
        <v>13</v>
      </c>
      <c r="F13" s="87" t="s">
        <v>14</v>
      </c>
    </row>
    <row r="14" spans="1:6" ht="29.25" customHeight="1" x14ac:dyDescent="0.25">
      <c r="A14" s="54" t="s">
        <v>135</v>
      </c>
      <c r="B14" s="53" t="s">
        <v>56</v>
      </c>
      <c r="C14" s="54" t="s">
        <v>11</v>
      </c>
      <c r="D14" s="86" t="s">
        <v>124</v>
      </c>
      <c r="E14" s="86" t="s">
        <v>13</v>
      </c>
      <c r="F14" s="87" t="s">
        <v>14</v>
      </c>
    </row>
    <row r="15" spans="1:6" ht="29.25" customHeight="1" x14ac:dyDescent="0.25">
      <c r="A15" s="54" t="s">
        <v>135</v>
      </c>
      <c r="B15" s="53" t="s">
        <v>56</v>
      </c>
      <c r="C15" s="54" t="s">
        <v>11</v>
      </c>
      <c r="D15" s="86" t="s">
        <v>124</v>
      </c>
      <c r="E15" s="86" t="s">
        <v>13</v>
      </c>
      <c r="F15" s="87" t="s">
        <v>14</v>
      </c>
    </row>
    <row r="16" spans="1:6" ht="29.25" customHeight="1" x14ac:dyDescent="0.25">
      <c r="A16" s="54" t="s">
        <v>135</v>
      </c>
      <c r="B16" s="53" t="s">
        <v>56</v>
      </c>
      <c r="C16" s="54" t="s">
        <v>11</v>
      </c>
      <c r="D16" s="86" t="s">
        <v>12</v>
      </c>
      <c r="E16" s="86" t="s">
        <v>13</v>
      </c>
      <c r="F16" s="87" t="s">
        <v>14</v>
      </c>
    </row>
    <row r="17" spans="1:7" ht="29.25" customHeight="1" x14ac:dyDescent="0.25">
      <c r="A17" s="152" t="s">
        <v>123</v>
      </c>
      <c r="B17" s="153" t="s">
        <v>68</v>
      </c>
      <c r="C17" s="154" t="s">
        <v>28</v>
      </c>
      <c r="D17" s="155" t="s">
        <v>12</v>
      </c>
      <c r="E17" s="155" t="s">
        <v>13</v>
      </c>
      <c r="F17" s="156" t="s">
        <v>14</v>
      </c>
    </row>
    <row r="18" spans="1:7" s="76" customFormat="1" x14ac:dyDescent="0.25">
      <c r="A18" s="57"/>
      <c r="B18" s="88"/>
      <c r="C18" s="80"/>
      <c r="D18" s="80"/>
      <c r="E18" s="89"/>
      <c r="F18" s="89"/>
      <c r="G18" s="74"/>
    </row>
    <row r="19" spans="1:7" s="76" customFormat="1" x14ac:dyDescent="0.25">
      <c r="A19" s="81" t="s">
        <v>39</v>
      </c>
      <c r="B19" s="88"/>
      <c r="C19" s="80"/>
      <c r="D19" s="80"/>
      <c r="E19" s="89"/>
      <c r="F19" s="89"/>
      <c r="G19" s="74"/>
    </row>
    <row r="20" spans="1:7" s="76" customFormat="1" ht="9" customHeight="1" x14ac:dyDescent="0.25">
      <c r="A20" s="77"/>
      <c r="B20" s="88"/>
      <c r="C20" s="80"/>
      <c r="D20" s="80"/>
      <c r="E20" s="89"/>
      <c r="F20" s="89"/>
      <c r="G20" s="74"/>
    </row>
    <row r="21" spans="1:7" s="76" customFormat="1" x14ac:dyDescent="0.25">
      <c r="A21" s="81" t="s">
        <v>53</v>
      </c>
      <c r="B21" s="90"/>
      <c r="C21" s="81"/>
      <c r="D21" s="81"/>
      <c r="E21" s="89"/>
      <c r="F21" s="89"/>
      <c r="G21" s="74"/>
    </row>
    <row r="22" spans="1:7" s="76" customFormat="1" ht="9" customHeight="1" x14ac:dyDescent="0.25">
      <c r="A22" s="77"/>
      <c r="B22" s="88"/>
      <c r="C22" s="80"/>
      <c r="D22" s="80"/>
      <c r="E22" s="89"/>
      <c r="F22" s="89"/>
      <c r="G22" s="74"/>
    </row>
    <row r="23" spans="1:7" ht="15" customHeight="1" x14ac:dyDescent="0.25">
      <c r="A23" s="151" t="s">
        <v>129</v>
      </c>
      <c r="B23" s="151"/>
      <c r="C23" s="151"/>
      <c r="D23" s="151"/>
      <c r="E23" s="151"/>
      <c r="F23" s="151"/>
      <c r="G23" s="151"/>
    </row>
  </sheetData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102"/>
  <sheetViews>
    <sheetView zoomScaleNormal="100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D9" sqref="D9"/>
    </sheetView>
  </sheetViews>
  <sheetFormatPr baseColWidth="10" defaultColWidth="11.42578125" defaultRowHeight="15" x14ac:dyDescent="0.25"/>
  <cols>
    <col min="1" max="1" width="29.140625" style="48" customWidth="1"/>
    <col min="2" max="2" width="10.7109375" style="48" customWidth="1"/>
    <col min="3" max="3" width="55.42578125" style="84" customWidth="1"/>
    <col min="4" max="4" width="44.5703125" style="85" bestFit="1" customWidth="1"/>
    <col min="5" max="5" width="32.7109375" style="48" customWidth="1"/>
    <col min="6" max="6" width="25.42578125" style="93" customWidth="1"/>
    <col min="7" max="7" width="6.42578125" style="48" customWidth="1"/>
    <col min="8" max="8" width="25.42578125" style="52" customWidth="1"/>
    <col min="9" max="10" width="25.42578125" style="48" customWidth="1"/>
    <col min="11" max="16384" width="11.42578125" style="48"/>
  </cols>
  <sheetData>
    <row r="1" spans="1:10" s="47" customFormat="1" ht="21" x14ac:dyDescent="0.25">
      <c r="A1" s="47" t="s">
        <v>29</v>
      </c>
      <c r="B1" s="49"/>
      <c r="C1" s="91"/>
      <c r="D1" s="48" t="s">
        <v>40</v>
      </c>
      <c r="F1" s="92"/>
      <c r="H1" s="50"/>
    </row>
    <row r="2" spans="1:10" x14ac:dyDescent="0.25">
      <c r="A2" s="48" t="s">
        <v>76</v>
      </c>
      <c r="D2" s="48"/>
    </row>
    <row r="3" spans="1:10" x14ac:dyDescent="0.25">
      <c r="A3" s="48" t="s">
        <v>72</v>
      </c>
      <c r="D3" s="48"/>
    </row>
    <row r="4" spans="1:10" s="4" customFormat="1" ht="42.75" customHeight="1" x14ac:dyDescent="0.25">
      <c r="A4" s="1" t="s">
        <v>30</v>
      </c>
      <c r="B4" s="1" t="s">
        <v>1</v>
      </c>
      <c r="C4" s="2" t="s">
        <v>2</v>
      </c>
      <c r="D4" s="5" t="s">
        <v>31</v>
      </c>
      <c r="E4" s="1" t="s">
        <v>5</v>
      </c>
      <c r="F4" s="9" t="s">
        <v>75</v>
      </c>
      <c r="H4" s="6"/>
    </row>
    <row r="5" spans="1:10" ht="15" customHeight="1" x14ac:dyDescent="0.25">
      <c r="A5" s="10" t="s">
        <v>10</v>
      </c>
      <c r="B5" s="53" t="s">
        <v>54</v>
      </c>
      <c r="C5" s="54" t="s">
        <v>55</v>
      </c>
      <c r="D5" s="55" t="s">
        <v>47</v>
      </c>
      <c r="E5" s="54" t="s">
        <v>57</v>
      </c>
      <c r="F5" s="58">
        <v>33326.664000000004</v>
      </c>
      <c r="G5" s="94" t="s">
        <v>70</v>
      </c>
      <c r="H5" s="95"/>
      <c r="I5" s="94" t="s">
        <v>70</v>
      </c>
      <c r="J5" s="94" t="s">
        <v>70</v>
      </c>
    </row>
    <row r="6" spans="1:10" s="96" customFormat="1" ht="15.75" customHeight="1" x14ac:dyDescent="0.25">
      <c r="A6" s="11" t="s">
        <v>15</v>
      </c>
      <c r="B6" s="53" t="s">
        <v>54</v>
      </c>
      <c r="C6" s="54" t="s">
        <v>55</v>
      </c>
      <c r="D6" s="55" t="s">
        <v>47</v>
      </c>
      <c r="E6" s="54" t="s">
        <v>57</v>
      </c>
      <c r="F6" s="58">
        <v>33225.168000000005</v>
      </c>
      <c r="G6" s="94" t="s">
        <v>70</v>
      </c>
      <c r="H6" s="95"/>
      <c r="I6" s="94" t="s">
        <v>70</v>
      </c>
      <c r="J6" s="94" t="s">
        <v>70</v>
      </c>
    </row>
    <row r="7" spans="1:10" ht="13.5" customHeight="1" x14ac:dyDescent="0.25">
      <c r="A7" s="11" t="s">
        <v>16</v>
      </c>
      <c r="B7" s="53" t="s">
        <v>54</v>
      </c>
      <c r="C7" s="54" t="s">
        <v>55</v>
      </c>
      <c r="D7" s="55" t="s">
        <v>49</v>
      </c>
      <c r="E7" s="54" t="s">
        <v>57</v>
      </c>
      <c r="F7" s="58">
        <v>38881.818571428572</v>
      </c>
      <c r="G7" s="94" t="s">
        <v>70</v>
      </c>
      <c r="H7" s="95"/>
      <c r="I7" s="94" t="s">
        <v>70</v>
      </c>
      <c r="J7" s="94" t="s">
        <v>70</v>
      </c>
    </row>
    <row r="8" spans="1:10" ht="25.5" x14ac:dyDescent="0.25">
      <c r="A8" s="11" t="s">
        <v>17</v>
      </c>
      <c r="B8" s="53" t="s">
        <v>54</v>
      </c>
      <c r="C8" s="54" t="s">
        <v>55</v>
      </c>
      <c r="D8" s="64" t="s">
        <v>121</v>
      </c>
      <c r="E8" s="54" t="s">
        <v>57</v>
      </c>
      <c r="F8" s="58">
        <v>33304.310000000005</v>
      </c>
      <c r="G8" s="94" t="s">
        <v>70</v>
      </c>
      <c r="H8" s="95"/>
      <c r="I8" s="94" t="s">
        <v>70</v>
      </c>
      <c r="J8" s="94" t="s">
        <v>70</v>
      </c>
    </row>
    <row r="9" spans="1:10" x14ac:dyDescent="0.25">
      <c r="A9" s="11" t="s">
        <v>18</v>
      </c>
      <c r="B9" s="53" t="s">
        <v>54</v>
      </c>
      <c r="C9" s="54" t="s">
        <v>55</v>
      </c>
      <c r="D9" s="55" t="s">
        <v>48</v>
      </c>
      <c r="E9" s="54" t="s">
        <v>57</v>
      </c>
      <c r="F9" s="58">
        <v>33133.560000000005</v>
      </c>
      <c r="G9" s="94"/>
      <c r="H9" s="95"/>
      <c r="I9" s="94"/>
      <c r="J9" s="94"/>
    </row>
    <row r="10" spans="1:10" s="96" customFormat="1" ht="14.25" customHeight="1" x14ac:dyDescent="0.25">
      <c r="A10" s="11" t="s">
        <v>19</v>
      </c>
      <c r="B10" s="53" t="s">
        <v>58</v>
      </c>
      <c r="C10" s="54" t="s">
        <v>59</v>
      </c>
      <c r="D10" s="55" t="s">
        <v>46</v>
      </c>
      <c r="E10" s="54" t="s">
        <v>57</v>
      </c>
      <c r="F10" s="58">
        <v>36359.687999999995</v>
      </c>
      <c r="G10" s="94" t="s">
        <v>70</v>
      </c>
      <c r="H10" s="95"/>
      <c r="I10" s="94" t="s">
        <v>70</v>
      </c>
      <c r="J10" s="94" t="s">
        <v>70</v>
      </c>
    </row>
    <row r="11" spans="1:10" x14ac:dyDescent="0.25">
      <c r="A11" s="11" t="s">
        <v>20</v>
      </c>
      <c r="B11" s="53" t="s">
        <v>58</v>
      </c>
      <c r="C11" s="54" t="s">
        <v>59</v>
      </c>
      <c r="D11" s="55" t="s">
        <v>46</v>
      </c>
      <c r="E11" s="54" t="s">
        <v>57</v>
      </c>
      <c r="F11" s="58">
        <v>46076.045999999995</v>
      </c>
      <c r="G11" s="94" t="s">
        <v>70</v>
      </c>
      <c r="H11" s="95"/>
      <c r="I11" s="94" t="s">
        <v>70</v>
      </c>
      <c r="J11" s="94" t="s">
        <v>70</v>
      </c>
    </row>
    <row r="12" spans="1:10" ht="13.5" customHeight="1" x14ac:dyDescent="0.25">
      <c r="A12" s="11" t="s">
        <v>21</v>
      </c>
      <c r="B12" s="53" t="s">
        <v>60</v>
      </c>
      <c r="C12" s="54" t="s">
        <v>61</v>
      </c>
      <c r="D12" s="55" t="s">
        <v>50</v>
      </c>
      <c r="E12" s="54" t="s">
        <v>57</v>
      </c>
      <c r="F12" s="58">
        <v>62159.32</v>
      </c>
      <c r="G12" s="94" t="s">
        <v>70</v>
      </c>
      <c r="H12" s="95"/>
      <c r="I12" s="94"/>
      <c r="J12" s="94" t="s">
        <v>70</v>
      </c>
    </row>
    <row r="13" spans="1:10" x14ac:dyDescent="0.25">
      <c r="A13" s="11" t="s">
        <v>22</v>
      </c>
      <c r="B13" s="53" t="s">
        <v>62</v>
      </c>
      <c r="C13" s="54" t="s">
        <v>63</v>
      </c>
      <c r="D13" s="55" t="s">
        <v>50</v>
      </c>
      <c r="E13" s="54" t="s">
        <v>57</v>
      </c>
      <c r="F13" s="58">
        <v>38881.751999999993</v>
      </c>
      <c r="G13" s="94" t="s">
        <v>70</v>
      </c>
      <c r="H13" s="95"/>
      <c r="I13" s="97"/>
      <c r="J13" s="94" t="s">
        <v>70</v>
      </c>
    </row>
    <row r="14" spans="1:10" x14ac:dyDescent="0.25">
      <c r="A14" s="11" t="s">
        <v>23</v>
      </c>
      <c r="B14" s="53" t="s">
        <v>64</v>
      </c>
      <c r="C14" s="54" t="s">
        <v>65</v>
      </c>
      <c r="D14" s="55" t="s">
        <v>46</v>
      </c>
      <c r="E14" s="54" t="s">
        <v>57</v>
      </c>
      <c r="F14" s="58">
        <v>45723.96</v>
      </c>
      <c r="G14" s="94"/>
      <c r="H14" s="95"/>
      <c r="I14" s="94"/>
      <c r="J14" s="94"/>
    </row>
    <row r="15" spans="1:10" x14ac:dyDescent="0.25">
      <c r="A15" s="12" t="s">
        <v>27</v>
      </c>
      <c r="B15" s="53" t="s">
        <v>67</v>
      </c>
      <c r="C15" s="54" t="s">
        <v>71</v>
      </c>
      <c r="D15" s="55" t="s">
        <v>52</v>
      </c>
      <c r="E15" s="54" t="s">
        <v>69</v>
      </c>
      <c r="F15" s="58">
        <v>18678.599999999999</v>
      </c>
      <c r="G15" s="94" t="s">
        <v>70</v>
      </c>
      <c r="H15" s="95"/>
      <c r="I15" s="94" t="s">
        <v>70</v>
      </c>
      <c r="J15" s="94" t="s">
        <v>70</v>
      </c>
    </row>
    <row r="16" spans="1:10" s="76" customFormat="1" ht="6" customHeight="1" x14ac:dyDescent="0.25">
      <c r="A16" s="69"/>
      <c r="B16" s="69"/>
      <c r="C16" s="70"/>
      <c r="D16" s="98"/>
      <c r="E16" s="99"/>
      <c r="F16" s="100"/>
      <c r="H16" s="75"/>
    </row>
    <row r="17" spans="1:8" s="76" customFormat="1" x14ac:dyDescent="0.25">
      <c r="A17" s="77"/>
      <c r="B17" s="77"/>
      <c r="C17" s="82"/>
      <c r="D17" s="80"/>
      <c r="E17" s="80"/>
      <c r="F17" s="101"/>
      <c r="H17" s="75"/>
    </row>
    <row r="18" spans="1:8" ht="7.5" customHeight="1" x14ac:dyDescent="0.25">
      <c r="D18" s="80"/>
    </row>
    <row r="19" spans="1:8" s="76" customFormat="1" x14ac:dyDescent="0.25">
      <c r="A19" s="81" t="s">
        <v>74</v>
      </c>
      <c r="C19" s="82"/>
      <c r="D19" s="80"/>
      <c r="E19" s="81"/>
      <c r="F19" s="101"/>
      <c r="H19" s="75"/>
    </row>
    <row r="20" spans="1:8" ht="8.25" customHeight="1" x14ac:dyDescent="0.25">
      <c r="D20" s="80"/>
    </row>
    <row r="21" spans="1:8" s="76" customFormat="1" x14ac:dyDescent="0.25">
      <c r="A21" s="81" t="s">
        <v>53</v>
      </c>
      <c r="C21" s="82"/>
      <c r="D21" s="80"/>
      <c r="E21" s="81"/>
      <c r="F21" s="101"/>
      <c r="H21" s="75"/>
    </row>
    <row r="22" spans="1:8" x14ac:dyDescent="0.25">
      <c r="D22" s="80"/>
    </row>
    <row r="23" spans="1:8" x14ac:dyDescent="0.25">
      <c r="D23" s="48"/>
    </row>
    <row r="24" spans="1:8" x14ac:dyDescent="0.25">
      <c r="D24" s="48"/>
    </row>
    <row r="25" spans="1:8" x14ac:dyDescent="0.25">
      <c r="D25" s="48"/>
    </row>
    <row r="26" spans="1:8" x14ac:dyDescent="0.25">
      <c r="D26" s="80"/>
    </row>
    <row r="27" spans="1:8" x14ac:dyDescent="0.25">
      <c r="D27" s="80"/>
    </row>
    <row r="28" spans="1:8" s="85" customFormat="1" x14ac:dyDescent="0.25">
      <c r="A28" s="48"/>
      <c r="B28" s="48"/>
      <c r="C28" s="84"/>
      <c r="D28" s="80"/>
      <c r="E28" s="48"/>
      <c r="F28" s="93"/>
      <c r="G28" s="48"/>
      <c r="H28" s="52"/>
    </row>
    <row r="29" spans="1:8" s="85" customFormat="1" x14ac:dyDescent="0.25">
      <c r="A29" s="48"/>
      <c r="B29" s="48"/>
      <c r="C29" s="84"/>
      <c r="D29" s="80"/>
      <c r="E29" s="48"/>
      <c r="F29" s="93"/>
      <c r="G29" s="48"/>
      <c r="H29" s="52"/>
    </row>
    <row r="30" spans="1:8" s="85" customFormat="1" x14ac:dyDescent="0.25">
      <c r="A30" s="48"/>
      <c r="B30" s="48"/>
      <c r="C30" s="84"/>
      <c r="D30" s="80"/>
      <c r="E30" s="48"/>
      <c r="F30" s="93"/>
      <c r="G30" s="48"/>
      <c r="H30" s="52"/>
    </row>
    <row r="31" spans="1:8" s="85" customFormat="1" x14ac:dyDescent="0.25">
      <c r="A31" s="48"/>
      <c r="B31" s="48"/>
      <c r="C31" s="84"/>
      <c r="D31" s="80"/>
      <c r="E31" s="48"/>
      <c r="F31" s="93"/>
      <c r="G31" s="48"/>
      <c r="H31" s="52"/>
    </row>
    <row r="32" spans="1:8" s="85" customFormat="1" x14ac:dyDescent="0.25">
      <c r="A32" s="48"/>
      <c r="B32" s="48"/>
      <c r="C32" s="84"/>
      <c r="D32" s="80"/>
      <c r="E32" s="48"/>
      <c r="F32" s="93"/>
      <c r="G32" s="48"/>
      <c r="H32" s="52"/>
    </row>
    <row r="33" spans="1:8" s="85" customFormat="1" x14ac:dyDescent="0.25">
      <c r="A33" s="48"/>
      <c r="B33" s="48"/>
      <c r="C33" s="84"/>
      <c r="D33" s="80"/>
      <c r="E33" s="48"/>
      <c r="F33" s="93"/>
      <c r="G33" s="48"/>
      <c r="H33" s="52"/>
    </row>
    <row r="34" spans="1:8" s="85" customFormat="1" x14ac:dyDescent="0.25">
      <c r="A34" s="48"/>
      <c r="B34" s="48"/>
      <c r="C34" s="84"/>
      <c r="D34" s="80"/>
      <c r="E34" s="48"/>
      <c r="F34" s="93"/>
      <c r="G34" s="48"/>
      <c r="H34" s="52"/>
    </row>
    <row r="35" spans="1:8" s="85" customFormat="1" x14ac:dyDescent="0.25">
      <c r="A35" s="48"/>
      <c r="B35" s="48"/>
      <c r="C35" s="84"/>
      <c r="D35" s="80"/>
      <c r="E35" s="48"/>
      <c r="F35" s="93"/>
      <c r="G35" s="48"/>
      <c r="H35" s="52"/>
    </row>
    <row r="36" spans="1:8" s="85" customFormat="1" x14ac:dyDescent="0.25">
      <c r="A36" s="48"/>
      <c r="B36" s="48"/>
      <c r="C36" s="84"/>
      <c r="D36" s="80"/>
      <c r="E36" s="48"/>
      <c r="F36" s="93"/>
      <c r="G36" s="48"/>
      <c r="H36" s="52"/>
    </row>
    <row r="37" spans="1:8" s="85" customFormat="1" x14ac:dyDescent="0.25">
      <c r="A37" s="48"/>
      <c r="B37" s="48"/>
      <c r="C37" s="84"/>
      <c r="D37" s="80"/>
      <c r="E37" s="48"/>
      <c r="F37" s="93"/>
      <c r="G37" s="48"/>
      <c r="H37" s="52"/>
    </row>
    <row r="38" spans="1:8" s="85" customFormat="1" x14ac:dyDescent="0.25">
      <c r="A38" s="48"/>
      <c r="B38" s="48"/>
      <c r="C38" s="84"/>
      <c r="D38" s="80"/>
      <c r="E38" s="48"/>
      <c r="F38" s="93"/>
      <c r="G38" s="48"/>
      <c r="H38" s="52"/>
    </row>
    <row r="39" spans="1:8" s="85" customFormat="1" x14ac:dyDescent="0.25">
      <c r="A39" s="48"/>
      <c r="B39" s="48"/>
      <c r="C39" s="84"/>
      <c r="D39" s="80"/>
      <c r="E39" s="48"/>
      <c r="F39" s="93"/>
      <c r="G39" s="48"/>
      <c r="H39" s="52"/>
    </row>
    <row r="40" spans="1:8" s="85" customFormat="1" x14ac:dyDescent="0.25">
      <c r="A40" s="48"/>
      <c r="B40" s="48"/>
      <c r="C40" s="84"/>
      <c r="D40" s="80"/>
      <c r="E40" s="48"/>
      <c r="F40" s="93"/>
      <c r="G40" s="48"/>
      <c r="H40" s="52"/>
    </row>
    <row r="41" spans="1:8" s="85" customFormat="1" x14ac:dyDescent="0.25">
      <c r="A41" s="48"/>
      <c r="B41" s="48"/>
      <c r="C41" s="84"/>
      <c r="D41" s="80"/>
      <c r="E41" s="48"/>
      <c r="F41" s="93"/>
      <c r="G41" s="48"/>
      <c r="H41" s="52"/>
    </row>
    <row r="42" spans="1:8" s="85" customFormat="1" x14ac:dyDescent="0.25">
      <c r="A42" s="48"/>
      <c r="B42" s="48"/>
      <c r="C42" s="84"/>
      <c r="D42" s="80"/>
      <c r="E42" s="48"/>
      <c r="F42" s="93"/>
      <c r="G42" s="48"/>
      <c r="H42" s="52"/>
    </row>
    <row r="43" spans="1:8" s="85" customFormat="1" x14ac:dyDescent="0.25">
      <c r="A43" s="48"/>
      <c r="B43" s="48"/>
      <c r="C43" s="84"/>
      <c r="D43" s="80"/>
      <c r="E43" s="48"/>
      <c r="F43" s="93"/>
      <c r="G43" s="48"/>
      <c r="H43" s="52"/>
    </row>
    <row r="44" spans="1:8" s="85" customFormat="1" x14ac:dyDescent="0.25">
      <c r="A44" s="48"/>
      <c r="B44" s="48"/>
      <c r="C44" s="84"/>
      <c r="D44" s="80"/>
      <c r="E44" s="48"/>
      <c r="F44" s="93"/>
      <c r="G44" s="48"/>
      <c r="H44" s="52"/>
    </row>
    <row r="45" spans="1:8" s="85" customFormat="1" x14ac:dyDescent="0.25">
      <c r="A45" s="48"/>
      <c r="B45" s="48"/>
      <c r="C45" s="84"/>
      <c r="D45" s="80"/>
      <c r="E45" s="48"/>
      <c r="F45" s="93"/>
      <c r="G45" s="48"/>
      <c r="H45" s="52"/>
    </row>
    <row r="46" spans="1:8" s="85" customFormat="1" x14ac:dyDescent="0.25">
      <c r="A46" s="48"/>
      <c r="B46" s="48"/>
      <c r="C46" s="84"/>
      <c r="D46" s="80"/>
      <c r="E46" s="48"/>
      <c r="F46" s="93"/>
      <c r="G46" s="48"/>
      <c r="H46" s="52"/>
    </row>
    <row r="47" spans="1:8" s="85" customFormat="1" x14ac:dyDescent="0.25">
      <c r="A47" s="48"/>
      <c r="B47" s="48"/>
      <c r="C47" s="84"/>
      <c r="D47" s="80"/>
      <c r="E47" s="48"/>
      <c r="F47" s="93"/>
      <c r="G47" s="48"/>
      <c r="H47" s="52"/>
    </row>
    <row r="48" spans="1:8" s="85" customFormat="1" x14ac:dyDescent="0.25">
      <c r="A48" s="48"/>
      <c r="B48" s="48"/>
      <c r="C48" s="84"/>
      <c r="D48" s="80"/>
      <c r="E48" s="48"/>
      <c r="F48" s="93"/>
      <c r="G48" s="48"/>
      <c r="H48" s="52"/>
    </row>
    <row r="49" spans="1:8" s="85" customFormat="1" x14ac:dyDescent="0.25">
      <c r="A49" s="48"/>
      <c r="B49" s="48"/>
      <c r="C49" s="84"/>
      <c r="D49" s="80"/>
      <c r="E49" s="48"/>
      <c r="F49" s="93"/>
      <c r="G49" s="48"/>
      <c r="H49" s="52"/>
    </row>
    <row r="50" spans="1:8" s="85" customFormat="1" x14ac:dyDescent="0.25">
      <c r="A50" s="48"/>
      <c r="B50" s="48"/>
      <c r="C50" s="84"/>
      <c r="D50" s="80"/>
      <c r="E50" s="48"/>
      <c r="F50" s="93"/>
      <c r="G50" s="48"/>
      <c r="H50" s="52"/>
    </row>
    <row r="51" spans="1:8" s="85" customFormat="1" x14ac:dyDescent="0.25">
      <c r="A51" s="48"/>
      <c r="B51" s="48"/>
      <c r="C51" s="84"/>
      <c r="D51" s="80"/>
      <c r="E51" s="48"/>
      <c r="F51" s="93"/>
      <c r="G51" s="48"/>
      <c r="H51" s="52"/>
    </row>
    <row r="52" spans="1:8" s="85" customFormat="1" x14ac:dyDescent="0.25">
      <c r="A52" s="48"/>
      <c r="B52" s="48"/>
      <c r="C52" s="84"/>
      <c r="D52" s="80"/>
      <c r="E52" s="48"/>
      <c r="F52" s="93"/>
      <c r="G52" s="48"/>
      <c r="H52" s="52"/>
    </row>
    <row r="53" spans="1:8" s="85" customFormat="1" x14ac:dyDescent="0.25">
      <c r="A53" s="48"/>
      <c r="B53" s="48"/>
      <c r="C53" s="84"/>
      <c r="D53" s="80"/>
      <c r="E53" s="48"/>
      <c r="F53" s="93"/>
      <c r="G53" s="48"/>
      <c r="H53" s="52"/>
    </row>
    <row r="54" spans="1:8" s="85" customFormat="1" x14ac:dyDescent="0.25">
      <c r="A54" s="48"/>
      <c r="B54" s="48"/>
      <c r="C54" s="84"/>
      <c r="D54" s="80"/>
      <c r="E54" s="48"/>
      <c r="F54" s="93"/>
      <c r="G54" s="48"/>
      <c r="H54" s="52"/>
    </row>
    <row r="55" spans="1:8" s="85" customFormat="1" x14ac:dyDescent="0.25">
      <c r="A55" s="48"/>
      <c r="B55" s="48"/>
      <c r="C55" s="84"/>
      <c r="D55" s="80"/>
      <c r="E55" s="48"/>
      <c r="F55" s="93"/>
      <c r="G55" s="48"/>
      <c r="H55" s="52"/>
    </row>
    <row r="56" spans="1:8" s="85" customFormat="1" x14ac:dyDescent="0.25">
      <c r="A56" s="48"/>
      <c r="B56" s="48"/>
      <c r="C56" s="84"/>
      <c r="D56" s="80"/>
      <c r="E56" s="48"/>
      <c r="F56" s="93"/>
      <c r="G56" s="48"/>
      <c r="H56" s="52"/>
    </row>
    <row r="57" spans="1:8" s="85" customFormat="1" x14ac:dyDescent="0.25">
      <c r="A57" s="48"/>
      <c r="B57" s="48"/>
      <c r="C57" s="84"/>
      <c r="D57" s="80"/>
      <c r="E57" s="48"/>
      <c r="F57" s="93"/>
      <c r="G57" s="48"/>
      <c r="H57" s="52"/>
    </row>
    <row r="58" spans="1:8" s="85" customFormat="1" x14ac:dyDescent="0.25">
      <c r="A58" s="48"/>
      <c r="B58" s="48"/>
      <c r="C58" s="84"/>
      <c r="D58" s="80"/>
      <c r="E58" s="48"/>
      <c r="F58" s="93"/>
      <c r="G58" s="48"/>
      <c r="H58" s="52"/>
    </row>
    <row r="59" spans="1:8" s="85" customFormat="1" x14ac:dyDescent="0.25">
      <c r="A59" s="48"/>
      <c r="B59" s="48"/>
      <c r="C59" s="84"/>
      <c r="D59" s="80"/>
      <c r="E59" s="48"/>
      <c r="F59" s="93"/>
      <c r="G59" s="48"/>
      <c r="H59" s="52"/>
    </row>
    <row r="60" spans="1:8" s="85" customFormat="1" x14ac:dyDescent="0.25">
      <c r="A60" s="48"/>
      <c r="B60" s="48"/>
      <c r="C60" s="84"/>
      <c r="D60" s="80"/>
      <c r="E60" s="48"/>
      <c r="F60" s="93"/>
      <c r="G60" s="48"/>
      <c r="H60" s="52"/>
    </row>
    <row r="61" spans="1:8" s="85" customFormat="1" x14ac:dyDescent="0.25">
      <c r="A61" s="48"/>
      <c r="B61" s="48"/>
      <c r="C61" s="84"/>
      <c r="D61" s="80"/>
      <c r="E61" s="48"/>
      <c r="F61" s="93"/>
      <c r="G61" s="48"/>
      <c r="H61" s="52"/>
    </row>
    <row r="62" spans="1:8" s="85" customFormat="1" x14ac:dyDescent="0.25">
      <c r="A62" s="48"/>
      <c r="B62" s="48"/>
      <c r="C62" s="84"/>
      <c r="D62" s="80"/>
      <c r="E62" s="48"/>
      <c r="F62" s="93"/>
      <c r="G62" s="48"/>
      <c r="H62" s="52"/>
    </row>
    <row r="63" spans="1:8" s="85" customFormat="1" x14ac:dyDescent="0.25">
      <c r="A63" s="48"/>
      <c r="B63" s="48"/>
      <c r="C63" s="84"/>
      <c r="D63" s="80"/>
      <c r="E63" s="48"/>
      <c r="F63" s="93"/>
      <c r="G63" s="48"/>
      <c r="H63" s="52"/>
    </row>
    <row r="64" spans="1:8" s="85" customFormat="1" x14ac:dyDescent="0.25">
      <c r="A64" s="48"/>
      <c r="B64" s="48"/>
      <c r="C64" s="84"/>
      <c r="D64" s="80"/>
      <c r="E64" s="48"/>
      <c r="F64" s="93"/>
      <c r="G64" s="48"/>
      <c r="H64" s="52"/>
    </row>
    <row r="65" spans="1:8" s="85" customFormat="1" x14ac:dyDescent="0.25">
      <c r="A65" s="48"/>
      <c r="B65" s="48"/>
      <c r="C65" s="84"/>
      <c r="D65" s="80"/>
      <c r="E65" s="48"/>
      <c r="F65" s="93"/>
      <c r="G65" s="48"/>
      <c r="H65" s="52"/>
    </row>
    <row r="66" spans="1:8" s="85" customFormat="1" x14ac:dyDescent="0.25">
      <c r="A66" s="48"/>
      <c r="B66" s="48"/>
      <c r="C66" s="84"/>
      <c r="D66" s="80"/>
      <c r="E66" s="48"/>
      <c r="F66" s="93"/>
      <c r="G66" s="48"/>
      <c r="H66" s="52"/>
    </row>
    <row r="67" spans="1:8" s="85" customFormat="1" x14ac:dyDescent="0.25">
      <c r="A67" s="48"/>
      <c r="B67" s="48"/>
      <c r="C67" s="84"/>
      <c r="D67" s="80"/>
      <c r="E67" s="48"/>
      <c r="F67" s="93"/>
      <c r="G67" s="48"/>
      <c r="H67" s="52"/>
    </row>
    <row r="68" spans="1:8" s="85" customFormat="1" x14ac:dyDescent="0.25">
      <c r="A68" s="48"/>
      <c r="B68" s="48"/>
      <c r="C68" s="84"/>
      <c r="D68" s="80"/>
      <c r="E68" s="48"/>
      <c r="F68" s="93"/>
      <c r="G68" s="48"/>
      <c r="H68" s="52"/>
    </row>
    <row r="69" spans="1:8" s="85" customFormat="1" x14ac:dyDescent="0.25">
      <c r="A69" s="48"/>
      <c r="B69" s="48"/>
      <c r="C69" s="84"/>
      <c r="D69" s="80"/>
      <c r="E69" s="48"/>
      <c r="F69" s="93"/>
      <c r="G69" s="48"/>
      <c r="H69" s="52"/>
    </row>
    <row r="70" spans="1:8" s="85" customFormat="1" x14ac:dyDescent="0.25">
      <c r="A70" s="48"/>
      <c r="B70" s="48"/>
      <c r="C70" s="84"/>
      <c r="D70" s="80"/>
      <c r="E70" s="48"/>
      <c r="F70" s="93"/>
      <c r="G70" s="48"/>
      <c r="H70" s="52"/>
    </row>
    <row r="71" spans="1:8" s="85" customFormat="1" x14ac:dyDescent="0.25">
      <c r="A71" s="48"/>
      <c r="B71" s="48"/>
      <c r="C71" s="84"/>
      <c r="D71" s="80"/>
      <c r="E71" s="48"/>
      <c r="F71" s="93"/>
      <c r="G71" s="48"/>
      <c r="H71" s="52"/>
    </row>
    <row r="72" spans="1:8" s="85" customFormat="1" x14ac:dyDescent="0.25">
      <c r="A72" s="48"/>
      <c r="B72" s="48"/>
      <c r="C72" s="84"/>
      <c r="D72" s="80"/>
      <c r="E72" s="48"/>
      <c r="F72" s="93"/>
      <c r="G72" s="48"/>
      <c r="H72" s="52"/>
    </row>
    <row r="73" spans="1:8" s="85" customFormat="1" x14ac:dyDescent="0.25">
      <c r="A73" s="48"/>
      <c r="B73" s="48"/>
      <c r="C73" s="84"/>
      <c r="D73" s="80"/>
      <c r="E73" s="48"/>
      <c r="F73" s="93"/>
      <c r="G73" s="48"/>
      <c r="H73" s="52"/>
    </row>
    <row r="74" spans="1:8" s="85" customFormat="1" x14ac:dyDescent="0.25">
      <c r="A74" s="48"/>
      <c r="B74" s="48"/>
      <c r="C74" s="84"/>
      <c r="D74" s="80"/>
      <c r="E74" s="48"/>
      <c r="F74" s="93"/>
      <c r="G74" s="48"/>
      <c r="H74" s="52"/>
    </row>
    <row r="75" spans="1:8" s="85" customFormat="1" x14ac:dyDescent="0.25">
      <c r="A75" s="48"/>
      <c r="B75" s="48"/>
      <c r="C75" s="84"/>
      <c r="D75" s="80"/>
      <c r="E75" s="48"/>
      <c r="F75" s="93"/>
      <c r="G75" s="48"/>
      <c r="H75" s="52"/>
    </row>
    <row r="76" spans="1:8" s="85" customFormat="1" x14ac:dyDescent="0.25">
      <c r="A76" s="48"/>
      <c r="B76" s="48"/>
      <c r="C76" s="84"/>
      <c r="D76" s="80"/>
      <c r="E76" s="48"/>
      <c r="F76" s="93"/>
      <c r="G76" s="48"/>
      <c r="H76" s="52"/>
    </row>
    <row r="77" spans="1:8" s="85" customFormat="1" x14ac:dyDescent="0.25">
      <c r="A77" s="48"/>
      <c r="B77" s="48"/>
      <c r="C77" s="84"/>
      <c r="D77" s="80"/>
      <c r="E77" s="48"/>
      <c r="F77" s="93"/>
      <c r="G77" s="48"/>
      <c r="H77" s="52"/>
    </row>
    <row r="78" spans="1:8" s="85" customFormat="1" x14ac:dyDescent="0.25">
      <c r="A78" s="48"/>
      <c r="B78" s="48"/>
      <c r="C78" s="84"/>
      <c r="D78" s="80"/>
      <c r="E78" s="48"/>
      <c r="F78" s="93"/>
      <c r="G78" s="48"/>
      <c r="H78" s="52"/>
    </row>
    <row r="79" spans="1:8" s="85" customFormat="1" x14ac:dyDescent="0.25">
      <c r="A79" s="48"/>
      <c r="B79" s="48"/>
      <c r="C79" s="84"/>
      <c r="D79" s="80"/>
      <c r="E79" s="48"/>
      <c r="F79" s="93"/>
      <c r="G79" s="48"/>
      <c r="H79" s="52"/>
    </row>
    <row r="80" spans="1:8" s="85" customFormat="1" x14ac:dyDescent="0.25">
      <c r="A80" s="48"/>
      <c r="B80" s="48"/>
      <c r="C80" s="84"/>
      <c r="D80" s="80"/>
      <c r="E80" s="48"/>
      <c r="F80" s="93"/>
      <c r="G80" s="48"/>
      <c r="H80" s="52"/>
    </row>
    <row r="81" spans="1:8" s="85" customFormat="1" x14ac:dyDescent="0.25">
      <c r="A81" s="48"/>
      <c r="B81" s="48"/>
      <c r="C81" s="84"/>
      <c r="D81" s="80"/>
      <c r="E81" s="48"/>
      <c r="F81" s="93"/>
      <c r="G81" s="48"/>
      <c r="H81" s="52"/>
    </row>
    <row r="82" spans="1:8" s="85" customFormat="1" x14ac:dyDescent="0.25">
      <c r="A82" s="48"/>
      <c r="B82" s="48"/>
      <c r="C82" s="84"/>
      <c r="D82" s="80"/>
      <c r="E82" s="48"/>
      <c r="F82" s="93"/>
      <c r="G82" s="48"/>
      <c r="H82" s="52"/>
    </row>
    <row r="83" spans="1:8" s="85" customFormat="1" x14ac:dyDescent="0.25">
      <c r="A83" s="48"/>
      <c r="B83" s="48"/>
      <c r="C83" s="84"/>
      <c r="D83" s="80"/>
      <c r="E83" s="48"/>
      <c r="F83" s="93"/>
      <c r="G83" s="48"/>
      <c r="H83" s="52"/>
    </row>
    <row r="84" spans="1:8" s="85" customFormat="1" x14ac:dyDescent="0.25">
      <c r="A84" s="48"/>
      <c r="B84" s="48"/>
      <c r="C84" s="84"/>
      <c r="D84" s="80"/>
      <c r="E84" s="48"/>
      <c r="F84" s="93"/>
      <c r="G84" s="48"/>
      <c r="H84" s="52"/>
    </row>
    <row r="85" spans="1:8" s="85" customFormat="1" x14ac:dyDescent="0.25">
      <c r="A85" s="48"/>
      <c r="B85" s="48"/>
      <c r="C85" s="84"/>
      <c r="D85" s="80"/>
      <c r="E85" s="48"/>
      <c r="F85" s="93"/>
      <c r="G85" s="48"/>
      <c r="H85" s="52"/>
    </row>
    <row r="86" spans="1:8" s="85" customFormat="1" x14ac:dyDescent="0.25">
      <c r="A86" s="48"/>
      <c r="B86" s="48"/>
      <c r="C86" s="84"/>
      <c r="D86" s="80"/>
      <c r="E86" s="48"/>
      <c r="F86" s="93"/>
      <c r="G86" s="48"/>
      <c r="H86" s="52"/>
    </row>
    <row r="87" spans="1:8" s="85" customFormat="1" x14ac:dyDescent="0.25">
      <c r="A87" s="48"/>
      <c r="B87" s="48"/>
      <c r="C87" s="84"/>
      <c r="D87" s="80"/>
      <c r="E87" s="48"/>
      <c r="F87" s="93"/>
      <c r="G87" s="48"/>
      <c r="H87" s="52"/>
    </row>
    <row r="88" spans="1:8" s="85" customFormat="1" x14ac:dyDescent="0.25">
      <c r="A88" s="48"/>
      <c r="B88" s="48"/>
      <c r="C88" s="84"/>
      <c r="D88" s="80"/>
      <c r="E88" s="48"/>
      <c r="F88" s="93"/>
      <c r="G88" s="48"/>
      <c r="H88" s="52"/>
    </row>
    <row r="89" spans="1:8" s="85" customFormat="1" x14ac:dyDescent="0.25">
      <c r="A89" s="48"/>
      <c r="B89" s="48"/>
      <c r="C89" s="84"/>
      <c r="D89" s="80"/>
      <c r="E89" s="48"/>
      <c r="F89" s="93"/>
      <c r="G89" s="48"/>
      <c r="H89" s="52"/>
    </row>
    <row r="90" spans="1:8" s="85" customFormat="1" x14ac:dyDescent="0.25">
      <c r="A90" s="48"/>
      <c r="B90" s="48"/>
      <c r="C90" s="84"/>
      <c r="D90" s="80"/>
      <c r="E90" s="48"/>
      <c r="F90" s="93"/>
      <c r="G90" s="48"/>
      <c r="H90" s="52"/>
    </row>
    <row r="91" spans="1:8" s="85" customFormat="1" x14ac:dyDescent="0.25">
      <c r="A91" s="48"/>
      <c r="B91" s="48"/>
      <c r="C91" s="84"/>
      <c r="D91" s="80"/>
      <c r="E91" s="48"/>
      <c r="F91" s="93"/>
      <c r="G91" s="48"/>
      <c r="H91" s="52"/>
    </row>
    <row r="92" spans="1:8" s="85" customFormat="1" x14ac:dyDescent="0.25">
      <c r="A92" s="48"/>
      <c r="B92" s="48"/>
      <c r="C92" s="84"/>
      <c r="D92" s="80"/>
      <c r="E92" s="48"/>
      <c r="F92" s="93"/>
      <c r="G92" s="48"/>
      <c r="H92" s="52"/>
    </row>
    <row r="93" spans="1:8" s="85" customFormat="1" x14ac:dyDescent="0.25">
      <c r="A93" s="48"/>
      <c r="B93" s="48"/>
      <c r="C93" s="84"/>
      <c r="D93" s="80"/>
      <c r="E93" s="48"/>
      <c r="F93" s="93"/>
      <c r="G93" s="48"/>
      <c r="H93" s="52"/>
    </row>
    <row r="94" spans="1:8" s="85" customFormat="1" x14ac:dyDescent="0.25">
      <c r="A94" s="48"/>
      <c r="B94" s="48"/>
      <c r="C94" s="84"/>
      <c r="D94" s="80"/>
      <c r="E94" s="48"/>
      <c r="F94" s="93"/>
      <c r="G94" s="48"/>
      <c r="H94" s="52"/>
    </row>
    <row r="95" spans="1:8" s="85" customFormat="1" x14ac:dyDescent="0.25">
      <c r="A95" s="48"/>
      <c r="B95" s="48"/>
      <c r="C95" s="84"/>
      <c r="D95" s="80"/>
      <c r="E95" s="48"/>
      <c r="F95" s="93"/>
      <c r="G95" s="48"/>
      <c r="H95" s="52"/>
    </row>
    <row r="96" spans="1:8" s="85" customFormat="1" x14ac:dyDescent="0.25">
      <c r="A96" s="48"/>
      <c r="B96" s="48"/>
      <c r="C96" s="84"/>
      <c r="D96" s="80"/>
      <c r="E96" s="48"/>
      <c r="F96" s="93"/>
      <c r="G96" s="48"/>
      <c r="H96" s="52"/>
    </row>
    <row r="97" spans="1:8" s="85" customFormat="1" x14ac:dyDescent="0.25">
      <c r="A97" s="48"/>
      <c r="B97" s="48"/>
      <c r="C97" s="84"/>
      <c r="D97" s="80"/>
      <c r="E97" s="48"/>
      <c r="F97" s="93"/>
      <c r="G97" s="48"/>
      <c r="H97" s="52"/>
    </row>
    <row r="98" spans="1:8" s="85" customFormat="1" x14ac:dyDescent="0.25">
      <c r="A98" s="48"/>
      <c r="B98" s="48"/>
      <c r="C98" s="84"/>
      <c r="D98" s="80"/>
      <c r="E98" s="48"/>
      <c r="F98" s="93"/>
      <c r="G98" s="48"/>
      <c r="H98" s="52"/>
    </row>
    <row r="99" spans="1:8" s="85" customFormat="1" x14ac:dyDescent="0.25">
      <c r="A99" s="48"/>
      <c r="B99" s="48"/>
      <c r="C99" s="84"/>
      <c r="D99" s="80"/>
      <c r="E99" s="48"/>
      <c r="F99" s="93"/>
      <c r="G99" s="48"/>
      <c r="H99" s="52"/>
    </row>
    <row r="100" spans="1:8" s="85" customFormat="1" x14ac:dyDescent="0.25">
      <c r="A100" s="48"/>
      <c r="B100" s="48"/>
      <c r="C100" s="84"/>
      <c r="D100" s="80"/>
      <c r="E100" s="48"/>
      <c r="F100" s="93"/>
      <c r="G100" s="48"/>
      <c r="H100" s="52"/>
    </row>
    <row r="101" spans="1:8" s="85" customFormat="1" x14ac:dyDescent="0.25">
      <c r="A101" s="48"/>
      <c r="B101" s="48"/>
      <c r="C101" s="84"/>
      <c r="D101" s="80"/>
      <c r="E101" s="48"/>
      <c r="F101" s="93"/>
      <c r="G101" s="48"/>
      <c r="H101" s="52"/>
    </row>
    <row r="102" spans="1:8" s="85" customFormat="1" x14ac:dyDescent="0.25">
      <c r="A102" s="48"/>
      <c r="B102" s="48"/>
      <c r="C102" s="84"/>
      <c r="D102" s="80"/>
      <c r="E102" s="48"/>
      <c r="F102" s="93"/>
      <c r="G102" s="48"/>
      <c r="H102" s="52"/>
    </row>
  </sheetData>
  <pageMargins left="0.70866141732283472" right="0.70866141732283472" top="0.74803149606299213" bottom="0.74803149606299213" header="0.31496062992125984" footer="0.31496062992125984"/>
  <pageSetup paperSize="8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T26"/>
  <sheetViews>
    <sheetView zoomScaleNormal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H11" sqref="H11"/>
    </sheetView>
  </sheetViews>
  <sheetFormatPr baseColWidth="10" defaultColWidth="11.42578125" defaultRowHeight="15" x14ac:dyDescent="0.25"/>
  <cols>
    <col min="1" max="1" width="29.140625" style="48" customWidth="1"/>
    <col min="2" max="2" width="10.85546875" style="48" customWidth="1"/>
    <col min="3" max="3" width="52.140625" style="48" bestFit="1" customWidth="1"/>
    <col min="4" max="4" width="44.5703125" style="51" bestFit="1" customWidth="1"/>
    <col min="5" max="5" width="9.28515625" style="85" hidden="1" customWidth="1"/>
    <col min="6" max="6" width="2.5703125" style="85" hidden="1" customWidth="1"/>
    <col min="7" max="7" width="11" style="51" hidden="1" customWidth="1"/>
    <col min="8" max="8" width="41.85546875" style="48" customWidth="1"/>
    <col min="9" max="9" width="17.42578125" style="51" customWidth="1"/>
    <col min="10" max="10" width="17.28515625" style="48" customWidth="1"/>
    <col min="11" max="11" width="16.85546875" style="48" customWidth="1"/>
    <col min="12" max="12" width="15.7109375" style="48" hidden="1" customWidth="1"/>
    <col min="13" max="13" width="13.85546875" style="48" customWidth="1"/>
    <col min="14" max="14" width="15.7109375" style="48" customWidth="1"/>
    <col min="15" max="15" width="11.28515625" style="48" hidden="1" customWidth="1"/>
    <col min="16" max="16" width="8.85546875" style="52" hidden="1" customWidth="1"/>
    <col min="17" max="17" width="9.7109375" style="48" hidden="1" customWidth="1"/>
    <col min="18" max="18" width="44.85546875" style="48" hidden="1" customWidth="1"/>
    <col min="19" max="19" width="7.28515625" style="48" hidden="1" customWidth="1"/>
    <col min="20" max="20" width="6.140625" style="48" hidden="1" customWidth="1"/>
    <col min="21" max="16384" width="11.42578125" style="48"/>
  </cols>
  <sheetData>
    <row r="1" spans="1:20" s="47" customFormat="1" ht="21" x14ac:dyDescent="0.25">
      <c r="A1" s="47" t="s">
        <v>77</v>
      </c>
      <c r="D1" s="48" t="s">
        <v>40</v>
      </c>
      <c r="G1" s="49"/>
      <c r="I1" s="49"/>
      <c r="P1" s="50"/>
    </row>
    <row r="2" spans="1:20" x14ac:dyDescent="0.25">
      <c r="A2" s="48" t="s">
        <v>76</v>
      </c>
      <c r="E2" s="48"/>
      <c r="F2" s="48"/>
    </row>
    <row r="3" spans="1:20" x14ac:dyDescent="0.25">
      <c r="A3" s="48" t="s">
        <v>72</v>
      </c>
      <c r="E3" s="48"/>
      <c r="F3" s="48"/>
    </row>
    <row r="4" spans="1:20" s="4" customFormat="1" ht="42.75" customHeight="1" x14ac:dyDescent="0.25">
      <c r="A4" s="1" t="s">
        <v>30</v>
      </c>
      <c r="B4" s="1" t="s">
        <v>1</v>
      </c>
      <c r="C4" s="2" t="s">
        <v>2</v>
      </c>
      <c r="D4" s="1" t="s">
        <v>33</v>
      </c>
      <c r="E4" s="3" t="s">
        <v>4</v>
      </c>
      <c r="F4" s="3" t="s">
        <v>32</v>
      </c>
      <c r="G4" s="7" t="s">
        <v>34</v>
      </c>
      <c r="H4" s="1" t="s">
        <v>6</v>
      </c>
      <c r="I4" s="1" t="s">
        <v>35</v>
      </c>
      <c r="J4" s="1" t="s">
        <v>73</v>
      </c>
      <c r="K4" s="1" t="s">
        <v>36</v>
      </c>
      <c r="L4" s="1" t="s">
        <v>37</v>
      </c>
      <c r="M4" s="1" t="s">
        <v>38</v>
      </c>
      <c r="N4" s="1" t="s">
        <v>78</v>
      </c>
      <c r="P4" s="6"/>
      <c r="Q4" s="4" t="s">
        <v>43</v>
      </c>
      <c r="S4" s="4" t="s">
        <v>43</v>
      </c>
    </row>
    <row r="5" spans="1:20" ht="15" customHeight="1" x14ac:dyDescent="0.25">
      <c r="A5" s="10" t="s">
        <v>10</v>
      </c>
      <c r="B5" s="53" t="s">
        <v>54</v>
      </c>
      <c r="C5" s="54" t="s">
        <v>55</v>
      </c>
      <c r="D5" s="55" t="s">
        <v>47</v>
      </c>
      <c r="E5" s="56" t="e">
        <v>#REF!</v>
      </c>
      <c r="F5" s="56" t="e">
        <f t="shared" ref="F5:F14" si="0">CONCATENATE(D5,E5)</f>
        <v>#REF!</v>
      </c>
      <c r="G5" s="57" t="e">
        <f>COUNTIF(#REF!,#REF!)</f>
        <v>#REF!</v>
      </c>
      <c r="H5" s="54" t="s">
        <v>11</v>
      </c>
      <c r="I5" s="53" t="s">
        <v>56</v>
      </c>
      <c r="J5" s="58">
        <v>23326</v>
      </c>
      <c r="K5" s="58">
        <v>10342.570399999997</v>
      </c>
      <c r="L5" s="58">
        <v>0</v>
      </c>
      <c r="M5" s="58">
        <v>0</v>
      </c>
      <c r="N5" s="8">
        <f t="shared" ref="N5:N14" si="1">SUM(J5:M5)</f>
        <v>33668.570399999997</v>
      </c>
      <c r="O5" s="59"/>
      <c r="P5" s="60">
        <f>'Retrib 2016'!F5</f>
        <v>33326.664000000004</v>
      </c>
      <c r="Q5" s="61">
        <f>P5*(1+1%)-N5</f>
        <v>-8.6397599999909289</v>
      </c>
      <c r="R5" s="62"/>
      <c r="S5" s="63">
        <f>(N5-'Retrib 2016'!F5)/'Retrib 2016'!F5</f>
        <v>1.0259244669673285E-2</v>
      </c>
    </row>
    <row r="6" spans="1:20" ht="15" customHeight="1" x14ac:dyDescent="0.25">
      <c r="A6" s="11" t="s">
        <v>15</v>
      </c>
      <c r="B6" s="53" t="s">
        <v>54</v>
      </c>
      <c r="C6" s="54" t="s">
        <v>55</v>
      </c>
      <c r="D6" s="55" t="s">
        <v>47</v>
      </c>
      <c r="E6" s="56" t="e">
        <v>#REF!</v>
      </c>
      <c r="F6" s="56" t="e">
        <f t="shared" si="0"/>
        <v>#REF!</v>
      </c>
      <c r="G6" s="57" t="e">
        <f>COUNTIF(#REF!,#REF!)</f>
        <v>#REF!</v>
      </c>
      <c r="H6" s="54" t="s">
        <v>11</v>
      </c>
      <c r="I6" s="53" t="s">
        <v>56</v>
      </c>
      <c r="J6" s="58">
        <v>23326</v>
      </c>
      <c r="K6" s="58">
        <v>10231.419680000006</v>
      </c>
      <c r="L6" s="58">
        <v>0</v>
      </c>
      <c r="M6" s="58">
        <v>0</v>
      </c>
      <c r="N6" s="8">
        <f t="shared" si="1"/>
        <v>33557.419680000006</v>
      </c>
      <c r="O6" s="59"/>
      <c r="P6" s="60">
        <f>'Retrib 2016'!F6</f>
        <v>33225.168000000005</v>
      </c>
      <c r="Q6" s="61">
        <f t="shared" ref="Q6:Q14" si="2">P6*(1+1%)-N6</f>
        <v>0</v>
      </c>
      <c r="R6" s="62"/>
    </row>
    <row r="7" spans="1:20" ht="15" customHeight="1" x14ac:dyDescent="0.25">
      <c r="A7" s="11" t="s">
        <v>16</v>
      </c>
      <c r="B7" s="53" t="s">
        <v>54</v>
      </c>
      <c r="C7" s="54" t="s">
        <v>55</v>
      </c>
      <c r="D7" s="55" t="s">
        <v>49</v>
      </c>
      <c r="E7" s="56" t="e">
        <v>#REF!</v>
      </c>
      <c r="F7" s="56" t="e">
        <f>CONCATENATE(D7,E7)</f>
        <v>#REF!</v>
      </c>
      <c r="G7" s="57" t="e">
        <f>COUNTIF(#REF!,#REF!)</f>
        <v>#REF!</v>
      </c>
      <c r="H7" s="54" t="s">
        <v>11</v>
      </c>
      <c r="I7" s="53" t="s">
        <v>56</v>
      </c>
      <c r="J7" s="58">
        <v>23326</v>
      </c>
      <c r="K7" s="58">
        <v>15944.636757142856</v>
      </c>
      <c r="L7" s="58">
        <v>0</v>
      </c>
      <c r="M7" s="58">
        <v>0</v>
      </c>
      <c r="N7" s="8">
        <f t="shared" si="1"/>
        <v>39270.636757142856</v>
      </c>
      <c r="O7" s="59"/>
      <c r="P7" s="60">
        <f>'Retrib 2016'!F7</f>
        <v>38881.818571428572</v>
      </c>
      <c r="Q7" s="61">
        <f t="shared" si="2"/>
        <v>0</v>
      </c>
      <c r="R7" s="62"/>
    </row>
    <row r="8" spans="1:20" ht="25.5" x14ac:dyDescent="0.25">
      <c r="A8" s="11" t="s">
        <v>17</v>
      </c>
      <c r="B8" s="53" t="s">
        <v>54</v>
      </c>
      <c r="C8" s="54" t="s">
        <v>55</v>
      </c>
      <c r="D8" s="64" t="s">
        <v>121</v>
      </c>
      <c r="E8" s="56" t="e">
        <v>#REF!</v>
      </c>
      <c r="F8" s="56" t="e">
        <f>CONCATENATE(D8,E8)</f>
        <v>#REF!</v>
      </c>
      <c r="G8" s="57" t="e">
        <f>COUNTIF(#REF!,#REF!)</f>
        <v>#REF!</v>
      </c>
      <c r="H8" s="54" t="s">
        <v>11</v>
      </c>
      <c r="I8" s="53" t="s">
        <v>56</v>
      </c>
      <c r="J8" s="58">
        <v>23326</v>
      </c>
      <c r="K8" s="58">
        <v>10305.970570000005</v>
      </c>
      <c r="L8" s="58">
        <v>0</v>
      </c>
      <c r="M8" s="58">
        <v>0</v>
      </c>
      <c r="N8" s="8">
        <f t="shared" si="1"/>
        <v>33631.970570000005</v>
      </c>
      <c r="O8" s="59"/>
      <c r="P8" s="60">
        <f>'Retrib 2016'!F8</f>
        <v>33304.310000000005</v>
      </c>
      <c r="Q8" s="61">
        <f>P8*(1+1%)-N8</f>
        <v>5.3825300000025891</v>
      </c>
      <c r="R8" s="62"/>
      <c r="S8" s="63">
        <f>(N8-'Retrib 2016'!F8)/'Retrib 2016'!F8</f>
        <v>9.8383833804093213E-3</v>
      </c>
    </row>
    <row r="9" spans="1:20" ht="15" customHeight="1" x14ac:dyDescent="0.25">
      <c r="A9" s="11" t="s">
        <v>18</v>
      </c>
      <c r="B9" s="53" t="s">
        <v>54</v>
      </c>
      <c r="C9" s="54" t="s">
        <v>55</v>
      </c>
      <c r="D9" s="55" t="s">
        <v>48</v>
      </c>
      <c r="E9" s="56" t="e">
        <v>#REF!</v>
      </c>
      <c r="F9" s="56" t="e">
        <f>CONCATENATE(D9,E9)</f>
        <v>#REF!</v>
      </c>
      <c r="G9" s="57" t="e">
        <f>COUNTIF(#REF!,#REF!)</f>
        <v>#REF!</v>
      </c>
      <c r="H9" s="54" t="s">
        <v>11</v>
      </c>
      <c r="I9" s="53" t="s">
        <v>56</v>
      </c>
      <c r="J9" s="58">
        <v>23326</v>
      </c>
      <c r="K9" s="58">
        <v>10138.895600000003</v>
      </c>
      <c r="L9" s="58">
        <v>0</v>
      </c>
      <c r="M9" s="58">
        <v>0</v>
      </c>
      <c r="N9" s="8">
        <f t="shared" si="1"/>
        <v>33464.895600000003</v>
      </c>
      <c r="O9" s="59"/>
      <c r="P9" s="60">
        <f>'Retrib 2016'!F9</f>
        <v>33133.560000000005</v>
      </c>
      <c r="Q9" s="61">
        <f>P9*(1+1%)-N9</f>
        <v>0</v>
      </c>
      <c r="R9" s="62"/>
    </row>
    <row r="10" spans="1:20" ht="15" customHeight="1" x14ac:dyDescent="0.25">
      <c r="A10" s="11" t="s">
        <v>19</v>
      </c>
      <c r="B10" s="53" t="s">
        <v>58</v>
      </c>
      <c r="C10" s="54" t="s">
        <v>59</v>
      </c>
      <c r="D10" s="55" t="s">
        <v>46</v>
      </c>
      <c r="E10" s="56" t="e">
        <v>#REF!</v>
      </c>
      <c r="F10" s="56" t="e">
        <f t="shared" si="0"/>
        <v>#REF!</v>
      </c>
      <c r="G10" s="57" t="e">
        <f>COUNTIF(#REF!,#REF!)</f>
        <v>#REF!</v>
      </c>
      <c r="H10" s="54" t="s">
        <v>11</v>
      </c>
      <c r="I10" s="53" t="s">
        <v>56</v>
      </c>
      <c r="J10" s="58">
        <v>23326</v>
      </c>
      <c r="K10" s="58">
        <v>13397.657194029496</v>
      </c>
      <c r="L10" s="58">
        <v>0</v>
      </c>
      <c r="M10" s="58">
        <v>0</v>
      </c>
      <c r="N10" s="8">
        <f t="shared" si="1"/>
        <v>36723.657194029496</v>
      </c>
      <c r="O10" s="59"/>
      <c r="P10" s="60">
        <f>'Retrib 2016'!F10</f>
        <v>36359.687999999995</v>
      </c>
      <c r="Q10" s="61">
        <f t="shared" si="2"/>
        <v>-0.37231402950419579</v>
      </c>
      <c r="R10" s="62"/>
    </row>
    <row r="11" spans="1:20" ht="15" customHeight="1" x14ac:dyDescent="0.25">
      <c r="A11" s="11" t="s">
        <v>20</v>
      </c>
      <c r="B11" s="53" t="s">
        <v>58</v>
      </c>
      <c r="C11" s="54" t="s">
        <v>59</v>
      </c>
      <c r="D11" s="55" t="s">
        <v>46</v>
      </c>
      <c r="E11" s="56" t="e">
        <v>#REF!</v>
      </c>
      <c r="F11" s="56" t="e">
        <f>CONCATENATE(D11,E11)</f>
        <v>#REF!</v>
      </c>
      <c r="G11" s="57" t="e">
        <f>COUNTIF(#REF!,#REF!)</f>
        <v>#REF!</v>
      </c>
      <c r="H11" s="54" t="s">
        <v>11</v>
      </c>
      <c r="I11" s="53" t="s">
        <v>56</v>
      </c>
      <c r="J11" s="58">
        <v>23326</v>
      </c>
      <c r="K11" s="58">
        <v>23210.806459999993</v>
      </c>
      <c r="L11" s="58">
        <v>0</v>
      </c>
      <c r="M11" s="58">
        <v>0</v>
      </c>
      <c r="N11" s="8">
        <f t="shared" si="1"/>
        <v>46536.806459999993</v>
      </c>
      <c r="O11" s="59"/>
      <c r="P11" s="60">
        <f>'Retrib 2016'!F11</f>
        <v>46076.045999999995</v>
      </c>
      <c r="Q11" s="61">
        <f>P11*(1+1%)-N11</f>
        <v>0</v>
      </c>
      <c r="R11" s="62"/>
    </row>
    <row r="12" spans="1:20" ht="15" customHeight="1" x14ac:dyDescent="0.25">
      <c r="A12" s="11" t="s">
        <v>21</v>
      </c>
      <c r="B12" s="53" t="s">
        <v>60</v>
      </c>
      <c r="C12" s="54" t="s">
        <v>61</v>
      </c>
      <c r="D12" s="55" t="s">
        <v>50</v>
      </c>
      <c r="E12" s="56" t="e">
        <v>#REF!</v>
      </c>
      <c r="F12" s="56" t="e">
        <f t="shared" si="0"/>
        <v>#REF!</v>
      </c>
      <c r="G12" s="57" t="e">
        <f>COUNTIF(#REF!,#REF!)</f>
        <v>#REF!</v>
      </c>
      <c r="H12" s="54" t="s">
        <v>11</v>
      </c>
      <c r="I12" s="53" t="s">
        <v>56</v>
      </c>
      <c r="J12" s="58">
        <v>23326</v>
      </c>
      <c r="K12" s="58">
        <v>1435.5236000000004</v>
      </c>
      <c r="L12" s="58">
        <v>37907</v>
      </c>
      <c r="M12" s="58">
        <v>0</v>
      </c>
      <c r="N12" s="8">
        <f>SUM(J12:K12)</f>
        <v>24761.5236</v>
      </c>
      <c r="O12" s="59"/>
      <c r="P12" s="60">
        <f>'Retrib 2016'!F12</f>
        <v>62159.32</v>
      </c>
      <c r="Q12" s="61">
        <f t="shared" si="2"/>
        <v>38019.389600000002</v>
      </c>
      <c r="R12" s="65" t="s">
        <v>44</v>
      </c>
      <c r="S12" s="61">
        <f>Q12-L12*1%</f>
        <v>37640.319600000003</v>
      </c>
      <c r="T12" s="63">
        <f>(N12-'Retrib 2016'!F12)/'Retrib 2016'!F12</f>
        <v>-0.60164423291631886</v>
      </c>
    </row>
    <row r="13" spans="1:20" ht="15" customHeight="1" x14ac:dyDescent="0.25">
      <c r="A13" s="11" t="s">
        <v>22</v>
      </c>
      <c r="B13" s="53" t="s">
        <v>62</v>
      </c>
      <c r="C13" s="54" t="s">
        <v>63</v>
      </c>
      <c r="D13" s="55" t="s">
        <v>50</v>
      </c>
      <c r="E13" s="56" t="e">
        <v>#REF!</v>
      </c>
      <c r="F13" s="56" t="e">
        <f t="shared" si="0"/>
        <v>#REF!</v>
      </c>
      <c r="G13" s="57" t="e">
        <f>COUNTIF(#REF!,#REF!)</f>
        <v>#REF!</v>
      </c>
      <c r="H13" s="54" t="s">
        <v>11</v>
      </c>
      <c r="I13" s="53" t="s">
        <v>56</v>
      </c>
      <c r="J13" s="58">
        <v>23326</v>
      </c>
      <c r="K13" s="58">
        <v>15944.56951999999</v>
      </c>
      <c r="L13" s="58">
        <v>0</v>
      </c>
      <c r="M13" s="58">
        <v>0</v>
      </c>
      <c r="N13" s="8">
        <f t="shared" si="1"/>
        <v>39270.56951999999</v>
      </c>
      <c r="O13" s="59"/>
      <c r="P13" s="60">
        <f>'Retrib 2016'!F13</f>
        <v>38881.751999999993</v>
      </c>
      <c r="Q13" s="61">
        <f t="shared" si="2"/>
        <v>0</v>
      </c>
      <c r="R13" s="62"/>
    </row>
    <row r="14" spans="1:20" ht="15" customHeight="1" x14ac:dyDescent="0.25">
      <c r="A14" s="11" t="s">
        <v>23</v>
      </c>
      <c r="B14" s="53" t="s">
        <v>64</v>
      </c>
      <c r="C14" s="54" t="s">
        <v>65</v>
      </c>
      <c r="D14" s="55" t="s">
        <v>46</v>
      </c>
      <c r="E14" s="56" t="e">
        <v>#REF!</v>
      </c>
      <c r="F14" s="56" t="e">
        <f t="shared" si="0"/>
        <v>#REF!</v>
      </c>
      <c r="G14" s="57" t="e">
        <f>COUNTIF(#REF!,#REF!)</f>
        <v>#REF!</v>
      </c>
      <c r="H14" s="54" t="s">
        <v>11</v>
      </c>
      <c r="I14" s="53" t="s">
        <v>56</v>
      </c>
      <c r="J14" s="58">
        <v>23326</v>
      </c>
      <c r="K14" s="58">
        <v>22855.1996</v>
      </c>
      <c r="L14" s="58">
        <v>0</v>
      </c>
      <c r="M14" s="58">
        <v>0</v>
      </c>
      <c r="N14" s="8">
        <f t="shared" si="1"/>
        <v>46181.1996</v>
      </c>
      <c r="O14" s="59"/>
      <c r="P14" s="60">
        <f>'Retrib 2016'!F14</f>
        <v>45723.96</v>
      </c>
      <c r="Q14" s="61">
        <f t="shared" si="2"/>
        <v>0</v>
      </c>
      <c r="R14" s="62"/>
    </row>
    <row r="15" spans="1:20" ht="15" customHeight="1" x14ac:dyDescent="0.25">
      <c r="A15" s="11" t="s">
        <v>27</v>
      </c>
      <c r="B15" s="53" t="s">
        <v>67</v>
      </c>
      <c r="C15" s="54" t="s">
        <v>26</v>
      </c>
      <c r="D15" s="55" t="s">
        <v>52</v>
      </c>
      <c r="E15" s="56" t="e">
        <v>#REF!</v>
      </c>
      <c r="F15" s="56" t="e">
        <f>CONCATENATE(D15,E15)</f>
        <v>#REF!</v>
      </c>
      <c r="G15" s="57" t="e">
        <f>COUNTIF(#REF!,#REF!)</f>
        <v>#REF!</v>
      </c>
      <c r="H15" s="54" t="s">
        <v>28</v>
      </c>
      <c r="I15" s="53" t="s">
        <v>68</v>
      </c>
      <c r="J15" s="58">
        <v>17507</v>
      </c>
      <c r="K15" s="58">
        <v>1358.3860000000022</v>
      </c>
      <c r="L15" s="58">
        <v>0</v>
      </c>
      <c r="M15" s="58">
        <v>0</v>
      </c>
      <c r="N15" s="8">
        <f t="shared" ref="N15:N16" si="3">SUM(J15:M15)</f>
        <v>18865.386000000002</v>
      </c>
      <c r="O15" s="59"/>
      <c r="P15" s="60">
        <f>'Retrib 2016'!F15</f>
        <v>18678.599999999999</v>
      </c>
      <c r="Q15" s="61">
        <f>P15*(1+1%)-N15</f>
        <v>0</v>
      </c>
      <c r="R15" s="62"/>
    </row>
    <row r="16" spans="1:20" ht="15" customHeight="1" x14ac:dyDescent="0.25">
      <c r="A16" s="12" t="s">
        <v>80</v>
      </c>
      <c r="B16" s="66" t="s">
        <v>24</v>
      </c>
      <c r="C16" s="54" t="s">
        <v>81</v>
      </c>
      <c r="D16" s="55" t="s">
        <v>51</v>
      </c>
      <c r="E16" s="56" t="e">
        <v>#REF!</v>
      </c>
      <c r="F16" s="56" t="e">
        <f>CONCATENATE(D16,E16)</f>
        <v>#REF!</v>
      </c>
      <c r="G16" s="57" t="e">
        <f>COUNTIF(#REF!,#REF!)</f>
        <v>#REF!</v>
      </c>
      <c r="H16" s="54" t="s">
        <v>25</v>
      </c>
      <c r="I16" s="53" t="s">
        <v>66</v>
      </c>
      <c r="J16" s="58">
        <v>20072.04</v>
      </c>
      <c r="K16" s="58">
        <v>5295</v>
      </c>
      <c r="L16" s="58">
        <v>0</v>
      </c>
      <c r="M16" s="58">
        <v>0</v>
      </c>
      <c r="N16" s="8">
        <f t="shared" si="3"/>
        <v>25367.040000000001</v>
      </c>
      <c r="O16" s="67" t="s">
        <v>82</v>
      </c>
      <c r="P16" s="60"/>
      <c r="Q16" s="61"/>
      <c r="R16" s="62"/>
    </row>
    <row r="17" spans="1:16" s="76" customFormat="1" ht="6" customHeight="1" x14ac:dyDescent="0.25">
      <c r="A17" s="68"/>
      <c r="B17" s="69"/>
      <c r="C17" s="70"/>
      <c r="D17" s="71"/>
      <c r="E17" s="72"/>
      <c r="F17" s="72"/>
      <c r="G17" s="71"/>
      <c r="H17" s="71"/>
      <c r="I17" s="71"/>
      <c r="J17" s="68"/>
      <c r="K17" s="73"/>
      <c r="L17" s="73"/>
      <c r="M17" s="73"/>
      <c r="N17" s="73"/>
      <c r="O17" s="74"/>
      <c r="P17" s="75"/>
    </row>
    <row r="18" spans="1:16" s="76" customFormat="1" x14ac:dyDescent="0.25">
      <c r="A18" s="48" t="s">
        <v>122</v>
      </c>
      <c r="B18" s="77"/>
      <c r="C18" s="77"/>
      <c r="D18" s="78"/>
      <c r="E18" s="79"/>
      <c r="F18" s="79"/>
      <c r="G18" s="78"/>
      <c r="H18" s="74"/>
      <c r="I18" s="57"/>
      <c r="J18" s="80"/>
      <c r="K18" s="74"/>
      <c r="L18" s="74"/>
      <c r="M18" s="74"/>
      <c r="N18" s="74"/>
      <c r="O18" s="74"/>
      <c r="P18" s="75"/>
    </row>
    <row r="19" spans="1:16" s="76" customFormat="1" ht="9" customHeight="1" x14ac:dyDescent="0.25">
      <c r="A19" s="77"/>
      <c r="B19" s="77"/>
      <c r="C19" s="77"/>
      <c r="D19" s="78"/>
      <c r="E19" s="79"/>
      <c r="F19" s="79"/>
      <c r="G19" s="78"/>
      <c r="H19" s="48"/>
      <c r="I19" s="57"/>
      <c r="J19" s="80"/>
      <c r="K19" s="74"/>
      <c r="L19" s="74"/>
      <c r="M19" s="74"/>
      <c r="N19" s="74"/>
      <c r="O19" s="74"/>
      <c r="P19" s="75"/>
    </row>
    <row r="20" spans="1:16" s="76" customFormat="1" x14ac:dyDescent="0.25">
      <c r="A20" s="81" t="s">
        <v>41</v>
      </c>
      <c r="C20" s="82"/>
      <c r="D20" s="80"/>
      <c r="E20" s="81"/>
      <c r="H20" s="75"/>
      <c r="O20" s="83"/>
    </row>
    <row r="21" spans="1:16" ht="7.5" customHeight="1" x14ac:dyDescent="0.25">
      <c r="C21" s="84"/>
      <c r="D21" s="80"/>
      <c r="E21" s="48"/>
      <c r="F21" s="48"/>
      <c r="G21" s="48"/>
      <c r="H21" s="52"/>
      <c r="I21" s="48"/>
      <c r="P21" s="48"/>
    </row>
    <row r="22" spans="1:16" x14ac:dyDescent="0.25">
      <c r="A22" s="81" t="s">
        <v>45</v>
      </c>
      <c r="B22" s="81"/>
    </row>
    <row r="23" spans="1:16" ht="7.5" customHeight="1" x14ac:dyDescent="0.25"/>
    <row r="24" spans="1:16" x14ac:dyDescent="0.25">
      <c r="A24" s="81" t="s">
        <v>42</v>
      </c>
      <c r="B24" s="81"/>
    </row>
    <row r="25" spans="1:16" ht="7.5" customHeight="1" x14ac:dyDescent="0.25"/>
    <row r="26" spans="1:16" x14ac:dyDescent="0.25">
      <c r="A26" s="81" t="s">
        <v>79</v>
      </c>
      <c r="B26" s="81"/>
    </row>
  </sheetData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6" sqref="A16"/>
    </sheetView>
  </sheetViews>
  <sheetFormatPr baseColWidth="10" defaultColWidth="11.42578125" defaultRowHeight="15" x14ac:dyDescent="0.25"/>
  <cols>
    <col min="1" max="1" width="54.42578125" style="48" customWidth="1"/>
    <col min="2" max="2" width="12.5703125" style="51" customWidth="1"/>
    <col min="3" max="3" width="41.85546875" style="48" customWidth="1"/>
    <col min="4" max="4" width="17.42578125" style="51" customWidth="1"/>
    <col min="5" max="5" width="15.7109375" style="48" customWidth="1"/>
    <col min="6" max="6" width="7.28515625" style="48" customWidth="1"/>
    <col min="7" max="7" width="6.140625" style="48" customWidth="1"/>
    <col min="8" max="8" width="4.28515625" style="48" customWidth="1"/>
    <col min="9" max="16384" width="11.42578125" style="48"/>
  </cols>
  <sheetData>
    <row r="1" spans="1:7" s="47" customFormat="1" ht="21" x14ac:dyDescent="0.35">
      <c r="A1" s="110" t="s">
        <v>128</v>
      </c>
      <c r="B1" s="113"/>
      <c r="C1" s="111"/>
      <c r="D1" s="113"/>
      <c r="E1" s="111"/>
    </row>
    <row r="2" spans="1:7" x14ac:dyDescent="0.25">
      <c r="A2" s="133" t="s">
        <v>132</v>
      </c>
      <c r="B2" s="114"/>
      <c r="C2" s="112"/>
      <c r="D2" s="114"/>
      <c r="E2" s="112"/>
    </row>
    <row r="3" spans="1:7" x14ac:dyDescent="0.25">
      <c r="A3" s="112" t="s">
        <v>72</v>
      </c>
      <c r="B3" s="114"/>
      <c r="C3" s="112"/>
      <c r="D3" s="114"/>
      <c r="E3" s="112"/>
    </row>
    <row r="4" spans="1:7" s="4" customFormat="1" ht="42.75" customHeight="1" x14ac:dyDescent="0.25">
      <c r="A4" s="116" t="s">
        <v>2</v>
      </c>
      <c r="B4" s="115" t="s">
        <v>133</v>
      </c>
      <c r="C4" s="117" t="s">
        <v>73</v>
      </c>
      <c r="D4" s="117" t="s">
        <v>126</v>
      </c>
      <c r="E4" s="136" t="s">
        <v>130</v>
      </c>
    </row>
    <row r="5" spans="1:7" ht="15" customHeight="1" x14ac:dyDescent="0.25">
      <c r="A5" s="119" t="s">
        <v>134</v>
      </c>
      <c r="B5" s="118" t="s">
        <v>56</v>
      </c>
      <c r="C5" s="122">
        <v>25954.63</v>
      </c>
      <c r="D5" s="122">
        <v>25972.36</v>
      </c>
      <c r="E5" s="123">
        <f>C5+D5</f>
        <v>51926.990000000005</v>
      </c>
    </row>
    <row r="6" spans="1:7" ht="15" customHeight="1" x14ac:dyDescent="0.25">
      <c r="A6" s="119" t="s">
        <v>134</v>
      </c>
      <c r="B6" s="118" t="s">
        <v>56</v>
      </c>
      <c r="C6" s="122">
        <v>25954.63</v>
      </c>
      <c r="D6" s="122">
        <v>27554.560000000001</v>
      </c>
      <c r="E6" s="123">
        <f>C6+D6</f>
        <v>53509.19</v>
      </c>
    </row>
    <row r="7" spans="1:7" ht="15" customHeight="1" x14ac:dyDescent="0.25">
      <c r="A7" s="119" t="s">
        <v>135</v>
      </c>
      <c r="B7" s="118" t="s">
        <v>56</v>
      </c>
      <c r="C7" s="122">
        <v>25954.63</v>
      </c>
      <c r="D7" s="122">
        <v>12758.679999999998</v>
      </c>
      <c r="E7" s="123">
        <f>C7+D7</f>
        <v>38713.31</v>
      </c>
    </row>
    <row r="8" spans="1:7" ht="15" customHeight="1" x14ac:dyDescent="0.25">
      <c r="A8" s="119" t="s">
        <v>135</v>
      </c>
      <c r="B8" s="118" t="s">
        <v>56</v>
      </c>
      <c r="C8" s="122">
        <v>25954.63</v>
      </c>
      <c r="D8" s="122">
        <v>12630.64</v>
      </c>
      <c r="E8" s="123">
        <f t="shared" ref="E8:E17" si="0">C8+D8</f>
        <v>38585.270000000004</v>
      </c>
    </row>
    <row r="9" spans="1:7" ht="15" customHeight="1" x14ac:dyDescent="0.25">
      <c r="A9" s="119" t="s">
        <v>135</v>
      </c>
      <c r="B9" s="118" t="s">
        <v>56</v>
      </c>
      <c r="C9" s="122">
        <v>25954.63</v>
      </c>
      <c r="D9" s="122">
        <v>19199.68</v>
      </c>
      <c r="E9" s="123">
        <f t="shared" si="0"/>
        <v>45154.31</v>
      </c>
    </row>
    <row r="10" spans="1:7" x14ac:dyDescent="0.25">
      <c r="A10" s="119" t="s">
        <v>135</v>
      </c>
      <c r="B10" s="118" t="s">
        <v>56</v>
      </c>
      <c r="C10" s="122">
        <v>25954.63</v>
      </c>
      <c r="D10" s="122">
        <v>12716.32</v>
      </c>
      <c r="E10" s="123">
        <f t="shared" si="0"/>
        <v>38670.949999999997</v>
      </c>
    </row>
    <row r="11" spans="1:7" ht="15" customHeight="1" x14ac:dyDescent="0.25">
      <c r="A11" s="119" t="s">
        <v>135</v>
      </c>
      <c r="B11" s="118" t="s">
        <v>56</v>
      </c>
      <c r="C11" s="122">
        <v>25954.63</v>
      </c>
      <c r="D11" s="122">
        <v>12524.199999999999</v>
      </c>
      <c r="E11" s="123">
        <f t="shared" si="0"/>
        <v>38478.83</v>
      </c>
    </row>
    <row r="12" spans="1:7" ht="15" customHeight="1" x14ac:dyDescent="0.25">
      <c r="A12" s="119" t="s">
        <v>135</v>
      </c>
      <c r="B12" s="118" t="s">
        <v>56</v>
      </c>
      <c r="C12" s="122">
        <v>25954.63</v>
      </c>
      <c r="D12" s="122">
        <v>12630.64</v>
      </c>
      <c r="E12" s="123">
        <f>C12+D12</f>
        <v>38585.270000000004</v>
      </c>
    </row>
    <row r="13" spans="1:7" ht="15" customHeight="1" x14ac:dyDescent="0.25">
      <c r="A13" s="119" t="s">
        <v>135</v>
      </c>
      <c r="B13" s="118" t="s">
        <v>56</v>
      </c>
      <c r="C13" s="122">
        <v>25954.63</v>
      </c>
      <c r="D13" s="122">
        <v>21446.080000000002</v>
      </c>
      <c r="E13" s="123">
        <f t="shared" si="0"/>
        <v>47400.710000000006</v>
      </c>
    </row>
    <row r="14" spans="1:7" ht="15" customHeight="1" x14ac:dyDescent="0.25">
      <c r="A14" s="119" t="s">
        <v>135</v>
      </c>
      <c r="B14" s="118" t="s">
        <v>56</v>
      </c>
      <c r="C14" s="122">
        <v>25954.63</v>
      </c>
      <c r="D14" s="122">
        <v>15658.959999999995</v>
      </c>
      <c r="E14" s="123">
        <f t="shared" ref="E14" si="1">C14+D14</f>
        <v>41613.589999999997</v>
      </c>
      <c r="G14" s="131"/>
    </row>
    <row r="15" spans="1:7" ht="15" customHeight="1" x14ac:dyDescent="0.25">
      <c r="A15" s="119" t="s">
        <v>135</v>
      </c>
      <c r="B15" s="118" t="s">
        <v>56</v>
      </c>
      <c r="C15" s="122">
        <v>25954.63</v>
      </c>
      <c r="D15" s="122">
        <v>-2838.9000000000015</v>
      </c>
      <c r="E15" s="123">
        <f t="shared" si="0"/>
        <v>23115.73</v>
      </c>
    </row>
    <row r="16" spans="1:7" ht="15" customHeight="1" x14ac:dyDescent="0.25">
      <c r="A16" s="119" t="s">
        <v>135</v>
      </c>
      <c r="B16" s="118" t="s">
        <v>56</v>
      </c>
      <c r="C16" s="122">
        <v>25954.63</v>
      </c>
      <c r="D16" s="122">
        <v>27145.84</v>
      </c>
      <c r="E16" s="123">
        <f t="shared" si="0"/>
        <v>53100.47</v>
      </c>
      <c r="G16" s="137"/>
    </row>
    <row r="17" spans="1:7" ht="15" customHeight="1" x14ac:dyDescent="0.25">
      <c r="A17" s="120" t="s">
        <v>125</v>
      </c>
      <c r="B17" s="118" t="s">
        <v>68</v>
      </c>
      <c r="C17" s="122">
        <v>20343.37</v>
      </c>
      <c r="D17" s="122">
        <v>3525.64</v>
      </c>
      <c r="E17" s="123">
        <f t="shared" si="0"/>
        <v>23869.01</v>
      </c>
    </row>
    <row r="18" spans="1:7" s="76" customFormat="1" ht="6" customHeight="1" x14ac:dyDescent="0.25">
      <c r="A18" s="124"/>
      <c r="B18" s="125"/>
      <c r="C18" s="125"/>
      <c r="D18" s="125"/>
      <c r="E18" s="126"/>
    </row>
    <row r="19" spans="1:7" s="76" customFormat="1" ht="9" customHeight="1" x14ac:dyDescent="0.25">
      <c r="A19" s="127"/>
      <c r="B19" s="128"/>
      <c r="C19" s="112"/>
      <c r="D19" s="121"/>
      <c r="E19" s="129"/>
    </row>
    <row r="20" spans="1:7" x14ac:dyDescent="0.25">
      <c r="A20" s="130" t="s">
        <v>127</v>
      </c>
      <c r="B20" s="114"/>
      <c r="C20" s="112"/>
      <c r="D20" s="114"/>
      <c r="E20" s="112"/>
    </row>
    <row r="21" spans="1:7" ht="7.5" customHeight="1" x14ac:dyDescent="0.25">
      <c r="A21" s="112"/>
      <c r="B21" s="114"/>
      <c r="C21" s="112"/>
      <c r="D21" s="114"/>
      <c r="E21" s="112"/>
    </row>
    <row r="22" spans="1:7" customFormat="1" x14ac:dyDescent="0.25">
      <c r="A22" s="134" t="s">
        <v>131</v>
      </c>
      <c r="B22" s="132"/>
      <c r="D22" s="135"/>
      <c r="F22" s="132"/>
      <c r="G22" s="132"/>
    </row>
    <row r="23" spans="1:7" ht="7.5" customHeight="1" x14ac:dyDescent="0.25">
      <c r="E23" s="112"/>
    </row>
    <row r="24" spans="1:7" x14ac:dyDescent="0.25">
      <c r="A24" s="138" t="s">
        <v>129</v>
      </c>
      <c r="B24" s="138"/>
      <c r="C24" s="138"/>
      <c r="D24" s="138"/>
      <c r="E24" s="112"/>
    </row>
  </sheetData>
  <mergeCells count="1">
    <mergeCell ref="A24:D24"/>
  </mergeCells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03"/>
  <sheetViews>
    <sheetView topLeftCell="A55" zoomScale="106" zoomScaleNormal="106" workbookViewId="0">
      <selection activeCell="H67" sqref="H67"/>
    </sheetView>
  </sheetViews>
  <sheetFormatPr baseColWidth="10" defaultRowHeight="15" x14ac:dyDescent="0.25"/>
  <cols>
    <col min="1" max="1" width="14.7109375" customWidth="1"/>
    <col min="5" max="5" width="18.42578125" customWidth="1"/>
    <col min="6" max="6" width="2.5703125" customWidth="1"/>
    <col min="7" max="7" width="16.7109375" customWidth="1"/>
    <col min="8" max="8" width="14.7109375" customWidth="1"/>
    <col min="11" max="11" width="16.7109375" bestFit="1" customWidth="1"/>
    <col min="12" max="16" width="11.42578125" style="33"/>
  </cols>
  <sheetData>
    <row r="1" spans="1:15" x14ac:dyDescent="0.25">
      <c r="A1" t="s">
        <v>83</v>
      </c>
    </row>
    <row r="2" spans="1:15" x14ac:dyDescent="0.25">
      <c r="A2" t="s">
        <v>84</v>
      </c>
    </row>
    <row r="3" spans="1:15" ht="15.75" thickBot="1" x14ac:dyDescent="0.3">
      <c r="A3" s="46" t="s">
        <v>120</v>
      </c>
    </row>
    <row r="4" spans="1:15" ht="15.75" thickBot="1" x14ac:dyDescent="0.3">
      <c r="A4" s="148">
        <v>2016</v>
      </c>
      <c r="B4" s="149"/>
      <c r="C4" s="149"/>
      <c r="D4" s="149"/>
      <c r="E4" s="150"/>
      <c r="G4" s="148" t="s">
        <v>85</v>
      </c>
      <c r="H4" s="149"/>
      <c r="I4" s="149"/>
      <c r="J4" s="149"/>
      <c r="K4" s="150"/>
    </row>
    <row r="5" spans="1:15" x14ac:dyDescent="0.25">
      <c r="A5" s="139" t="s">
        <v>86</v>
      </c>
      <c r="B5" s="140"/>
      <c r="C5" s="13" t="s">
        <v>87</v>
      </c>
      <c r="D5" s="14" t="s">
        <v>88</v>
      </c>
      <c r="E5" s="15"/>
      <c r="F5" s="16"/>
      <c r="G5" s="139" t="s">
        <v>86</v>
      </c>
      <c r="H5" s="140"/>
      <c r="I5" s="13" t="s">
        <v>87</v>
      </c>
      <c r="J5" s="14" t="s">
        <v>88</v>
      </c>
      <c r="K5" s="15"/>
    </row>
    <row r="6" spans="1:15" x14ac:dyDescent="0.25">
      <c r="A6" s="17" t="s">
        <v>89</v>
      </c>
      <c r="C6" s="18">
        <v>1418.52</v>
      </c>
      <c r="D6" s="19">
        <f>C6*12</f>
        <v>17022.239999999998</v>
      </c>
      <c r="E6" s="20"/>
      <c r="F6" s="16"/>
      <c r="G6" s="17" t="s">
        <v>89</v>
      </c>
      <c r="I6" s="18">
        <v>1457.86</v>
      </c>
      <c r="J6" s="19">
        <f>I6*12</f>
        <v>17494.32</v>
      </c>
      <c r="K6" s="20"/>
      <c r="L6" s="34"/>
    </row>
    <row r="7" spans="1:15" x14ac:dyDescent="0.25">
      <c r="A7" s="17" t="s">
        <v>90</v>
      </c>
      <c r="C7" s="18">
        <f>(C6/12)*4</f>
        <v>472.84</v>
      </c>
      <c r="D7" s="19">
        <f>C7*12</f>
        <v>5674.08</v>
      </c>
      <c r="E7" s="35"/>
      <c r="F7" s="16"/>
      <c r="G7" s="17" t="s">
        <v>90</v>
      </c>
      <c r="I7" s="18">
        <f>(I6/12)*4</f>
        <v>485.95333333333332</v>
      </c>
      <c r="J7" s="19">
        <f>I7*12</f>
        <v>5831.44</v>
      </c>
      <c r="K7" s="20"/>
      <c r="L7" s="34" t="s">
        <v>117</v>
      </c>
    </row>
    <row r="8" spans="1:15" x14ac:dyDescent="0.25">
      <c r="A8" s="17" t="s">
        <v>91</v>
      </c>
      <c r="C8" s="18">
        <v>557.80999999999995</v>
      </c>
      <c r="D8" s="19">
        <f>C8*12</f>
        <v>6693.7199999999993</v>
      </c>
      <c r="E8" s="20"/>
      <c r="F8" s="16"/>
      <c r="G8" s="17" t="s">
        <v>91</v>
      </c>
      <c r="I8" s="18">
        <v>530.40019999999993</v>
      </c>
      <c r="J8" s="19">
        <f>I8*12</f>
        <v>6364.8023999999987</v>
      </c>
      <c r="K8" s="20"/>
      <c r="L8" s="34" t="s">
        <v>118</v>
      </c>
    </row>
    <row r="9" spans="1:15" x14ac:dyDescent="0.25">
      <c r="A9" s="17" t="s">
        <v>92</v>
      </c>
      <c r="C9" s="18">
        <v>72.927272727272722</v>
      </c>
      <c r="D9" s="19">
        <f>C9*11</f>
        <v>802.19999999999993</v>
      </c>
      <c r="E9" s="20"/>
      <c r="F9" s="16"/>
      <c r="G9" s="17" t="s">
        <v>92</v>
      </c>
      <c r="I9" s="18">
        <v>73.84</v>
      </c>
      <c r="J9" s="19">
        <f>I9*11</f>
        <v>812.24</v>
      </c>
      <c r="K9" s="20"/>
      <c r="L9" s="34"/>
    </row>
    <row r="10" spans="1:15" s="33" customFormat="1" x14ac:dyDescent="0.25">
      <c r="A10" s="17" t="s">
        <v>93</v>
      </c>
      <c r="B10"/>
      <c r="C10" s="18"/>
      <c r="D10" s="19">
        <f>SUM(D6:D9)</f>
        <v>30192.240000000002</v>
      </c>
      <c r="E10" s="20"/>
      <c r="F10" s="16"/>
      <c r="G10" s="17" t="s">
        <v>93</v>
      </c>
      <c r="H10"/>
      <c r="I10" s="18"/>
      <c r="J10" s="19">
        <f>SUM(J6:J9)</f>
        <v>30502.802399999997</v>
      </c>
      <c r="K10" s="20"/>
      <c r="M10" s="37"/>
      <c r="O10" s="37"/>
    </row>
    <row r="11" spans="1:15" x14ac:dyDescent="0.25">
      <c r="A11" s="17" t="s">
        <v>94</v>
      </c>
      <c r="C11" s="18"/>
      <c r="D11" s="19">
        <v>3134.4240000000004</v>
      </c>
      <c r="E11" s="20"/>
      <c r="F11" s="16"/>
      <c r="G11" s="17" t="s">
        <v>94</v>
      </c>
      <c r="I11" s="18"/>
      <c r="J11" s="19">
        <v>3165.768</v>
      </c>
      <c r="K11" s="20"/>
      <c r="L11" s="34" t="s">
        <v>119</v>
      </c>
    </row>
    <row r="12" spans="1:15" s="33" customFormat="1" ht="15.75" thickBot="1" x14ac:dyDescent="0.3">
      <c r="A12" s="17" t="s">
        <v>95</v>
      </c>
      <c r="B12"/>
      <c r="C12" s="18"/>
      <c r="D12" s="19">
        <f>D10+D11</f>
        <v>33326.664000000004</v>
      </c>
      <c r="E12" s="40"/>
      <c r="F12" s="16"/>
      <c r="G12" s="17" t="s">
        <v>95</v>
      </c>
      <c r="H12"/>
      <c r="I12" s="18"/>
      <c r="J12" s="19">
        <f>J10+J11</f>
        <v>33668.570399999997</v>
      </c>
      <c r="K12" s="36"/>
      <c r="L12" s="39">
        <f>J12/D12</f>
        <v>1.0102592446696732</v>
      </c>
      <c r="M12" s="37"/>
      <c r="O12" s="38"/>
    </row>
    <row r="13" spans="1:15" s="33" customFormat="1" x14ac:dyDescent="0.25">
      <c r="A13" s="139" t="s">
        <v>96</v>
      </c>
      <c r="B13" s="140"/>
      <c r="C13" s="21" t="s">
        <v>87</v>
      </c>
      <c r="D13" s="14" t="s">
        <v>88</v>
      </c>
      <c r="E13" s="15"/>
      <c r="F13" s="16"/>
      <c r="G13" s="139" t="s">
        <v>96</v>
      </c>
      <c r="H13" s="140"/>
      <c r="I13" s="13" t="s">
        <v>87</v>
      </c>
      <c r="J13" s="14" t="s">
        <v>88</v>
      </c>
      <c r="K13" s="15"/>
    </row>
    <row r="14" spans="1:15" s="33" customFormat="1" x14ac:dyDescent="0.25">
      <c r="A14" s="17" t="s">
        <v>89</v>
      </c>
      <c r="B14" s="22"/>
      <c r="C14" s="23">
        <v>1418.52</v>
      </c>
      <c r="D14" s="19">
        <f>C14*12</f>
        <v>17022.239999999998</v>
      </c>
      <c r="E14" s="20"/>
      <c r="F14" s="16"/>
      <c r="G14" s="17" t="s">
        <v>89</v>
      </c>
      <c r="H14"/>
      <c r="I14" s="18">
        <v>1457.86</v>
      </c>
      <c r="J14" s="19">
        <f>I14*12</f>
        <v>17494.32</v>
      </c>
      <c r="K14" s="20"/>
    </row>
    <row r="15" spans="1:15" s="33" customFormat="1" x14ac:dyDescent="0.25">
      <c r="A15" s="17" t="s">
        <v>90</v>
      </c>
      <c r="B15" s="22"/>
      <c r="C15" s="18">
        <f>(C14/12)*4</f>
        <v>472.84</v>
      </c>
      <c r="D15" s="19">
        <f>C15*12</f>
        <v>5674.08</v>
      </c>
      <c r="E15" s="20"/>
      <c r="F15" s="16"/>
      <c r="G15" s="17" t="s">
        <v>90</v>
      </c>
      <c r="H15"/>
      <c r="I15" s="18">
        <f>(I14/12)*4</f>
        <v>485.95333333333332</v>
      </c>
      <c r="J15" s="19">
        <f>I15*12</f>
        <v>5831.44</v>
      </c>
      <c r="K15" s="20"/>
    </row>
    <row r="16" spans="1:15" s="33" customFormat="1" x14ac:dyDescent="0.25">
      <c r="A16" s="17" t="s">
        <v>91</v>
      </c>
      <c r="B16" s="22"/>
      <c r="C16" s="23">
        <v>553.03</v>
      </c>
      <c r="D16" s="19">
        <f>C16*12</f>
        <v>6636.36</v>
      </c>
      <c r="E16" s="20"/>
      <c r="F16" s="16"/>
      <c r="G16" s="17" t="s">
        <v>91</v>
      </c>
      <c r="H16"/>
      <c r="I16" s="18">
        <v>521.6526400000007</v>
      </c>
      <c r="J16" s="19">
        <f>I16*12</f>
        <v>6259.8316800000084</v>
      </c>
      <c r="K16" s="20"/>
    </row>
    <row r="17" spans="1:15" s="33" customFormat="1" x14ac:dyDescent="0.25">
      <c r="A17" s="17" t="s">
        <v>92</v>
      </c>
      <c r="B17" s="22"/>
      <c r="C17" s="18">
        <v>72.927272727272722</v>
      </c>
      <c r="D17" s="19">
        <f>C17*11</f>
        <v>802.19999999999993</v>
      </c>
      <c r="E17" s="20"/>
      <c r="F17" s="16"/>
      <c r="G17" s="17" t="s">
        <v>92</v>
      </c>
      <c r="H17"/>
      <c r="I17" s="18">
        <v>73.84</v>
      </c>
      <c r="J17" s="19">
        <f>I17*11</f>
        <v>812.24</v>
      </c>
      <c r="K17" s="20"/>
    </row>
    <row r="18" spans="1:15" s="33" customFormat="1" x14ac:dyDescent="0.25">
      <c r="A18" s="17" t="s">
        <v>93</v>
      </c>
      <c r="B18" s="22"/>
      <c r="C18" s="23"/>
      <c r="D18" s="19">
        <f>SUM(D14:D17)</f>
        <v>30134.880000000001</v>
      </c>
      <c r="E18" s="20"/>
      <c r="F18" s="16"/>
      <c r="G18" s="17" t="s">
        <v>93</v>
      </c>
      <c r="H18"/>
      <c r="I18" s="18"/>
      <c r="J18" s="19">
        <f>SUM(J14:J17)</f>
        <v>30397.831680000007</v>
      </c>
      <c r="K18" s="20"/>
    </row>
    <row r="19" spans="1:15" s="33" customFormat="1" x14ac:dyDescent="0.25">
      <c r="A19" s="17" t="s">
        <v>94</v>
      </c>
      <c r="B19" s="22"/>
      <c r="C19" s="23"/>
      <c r="D19" s="19">
        <v>3090.2880000000005</v>
      </c>
      <c r="E19" s="20"/>
      <c r="F19" s="16"/>
      <c r="G19" s="17" t="s">
        <v>94</v>
      </c>
      <c r="H19"/>
      <c r="I19" s="18"/>
      <c r="J19" s="19">
        <v>3159.5880000000002</v>
      </c>
      <c r="K19" s="20"/>
      <c r="N19" s="37"/>
    </row>
    <row r="20" spans="1:15" s="33" customFormat="1" ht="15.75" thickBot="1" x14ac:dyDescent="0.3">
      <c r="A20" s="17" t="s">
        <v>95</v>
      </c>
      <c r="B20" s="22"/>
      <c r="C20" s="23"/>
      <c r="D20" s="19">
        <f>D18+D19</f>
        <v>33225.168000000005</v>
      </c>
      <c r="E20" s="40"/>
      <c r="F20" s="16"/>
      <c r="G20" s="17" t="s">
        <v>95</v>
      </c>
      <c r="H20"/>
      <c r="I20" s="18"/>
      <c r="J20" s="19">
        <f>J18+J19</f>
        <v>33557.419680000006</v>
      </c>
      <c r="K20" s="36"/>
      <c r="L20" s="39">
        <f>J20/D20</f>
        <v>1.01</v>
      </c>
      <c r="M20" s="37"/>
      <c r="O20" s="38"/>
    </row>
    <row r="21" spans="1:15" s="33" customFormat="1" x14ac:dyDescent="0.25">
      <c r="A21" s="139" t="s">
        <v>100</v>
      </c>
      <c r="B21" s="140"/>
      <c r="C21" s="21" t="s">
        <v>87</v>
      </c>
      <c r="D21" s="14" t="s">
        <v>88</v>
      </c>
      <c r="E21" s="15"/>
      <c r="F21" s="16"/>
      <c r="G21" s="139" t="s">
        <v>100</v>
      </c>
      <c r="H21" s="147"/>
      <c r="I21" s="13" t="s">
        <v>87</v>
      </c>
      <c r="J21" s="14" t="s">
        <v>88</v>
      </c>
      <c r="K21" s="15"/>
    </row>
    <row r="22" spans="1:15" s="33" customFormat="1" x14ac:dyDescent="0.25">
      <c r="A22" s="17" t="s">
        <v>89</v>
      </c>
      <c r="B22" s="22"/>
      <c r="C22" s="23">
        <v>1418.52</v>
      </c>
      <c r="D22" s="19">
        <f>C22*12</f>
        <v>17022.239999999998</v>
      </c>
      <c r="E22" s="20"/>
      <c r="F22" s="16"/>
      <c r="G22" s="17" t="s">
        <v>89</v>
      </c>
      <c r="H22"/>
      <c r="I22" s="18">
        <v>1457.86</v>
      </c>
      <c r="J22" s="19">
        <f>I22*12</f>
        <v>17494.32</v>
      </c>
      <c r="K22" s="20"/>
    </row>
    <row r="23" spans="1:15" s="33" customFormat="1" x14ac:dyDescent="0.25">
      <c r="A23" s="17" t="s">
        <v>90</v>
      </c>
      <c r="B23" s="22"/>
      <c r="C23" s="18">
        <f>(C22/12)*4</f>
        <v>472.84</v>
      </c>
      <c r="D23" s="19">
        <f>C23*12</f>
        <v>5674.08</v>
      </c>
      <c r="E23" s="20"/>
      <c r="F23" s="16"/>
      <c r="G23" s="17" t="s">
        <v>90</v>
      </c>
      <c r="H23"/>
      <c r="I23" s="18">
        <f>(I22/12)*4</f>
        <v>485.95333333333332</v>
      </c>
      <c r="J23" s="19">
        <f>I23*12</f>
        <v>5831.44</v>
      </c>
      <c r="K23" s="20"/>
    </row>
    <row r="24" spans="1:15" s="33" customFormat="1" x14ac:dyDescent="0.25">
      <c r="A24" s="17" t="s">
        <v>91</v>
      </c>
      <c r="B24" s="22"/>
      <c r="C24" s="23">
        <v>546.09</v>
      </c>
      <c r="D24" s="19">
        <f t="shared" ref="D24" si="0">C24*12</f>
        <v>6553.08</v>
      </c>
      <c r="E24" s="20"/>
      <c r="F24" s="16"/>
      <c r="G24" s="17" t="s">
        <v>91</v>
      </c>
      <c r="H24"/>
      <c r="I24" s="18">
        <v>514.64329999999984</v>
      </c>
      <c r="J24" s="19">
        <f t="shared" ref="J24" si="1">I24*12</f>
        <v>6175.7195999999985</v>
      </c>
      <c r="K24" s="20"/>
    </row>
    <row r="25" spans="1:15" s="33" customFormat="1" x14ac:dyDescent="0.25">
      <c r="A25" s="17" t="s">
        <v>92</v>
      </c>
      <c r="B25" s="22"/>
      <c r="C25" s="18">
        <v>72.927272727272722</v>
      </c>
      <c r="D25" s="19">
        <f>C25*11</f>
        <v>802.19999999999993</v>
      </c>
      <c r="E25" s="20"/>
      <c r="F25" s="16"/>
      <c r="G25" s="17" t="s">
        <v>92</v>
      </c>
      <c r="H25"/>
      <c r="I25" s="18">
        <v>73.84</v>
      </c>
      <c r="J25" s="19">
        <f>I25*11</f>
        <v>812.24</v>
      </c>
      <c r="K25" s="20"/>
    </row>
    <row r="26" spans="1:15" s="33" customFormat="1" x14ac:dyDescent="0.25">
      <c r="A26" s="17" t="s">
        <v>93</v>
      </c>
      <c r="B26" s="22"/>
      <c r="C26" s="23"/>
      <c r="D26" s="19">
        <f>SUM(D22:D25)</f>
        <v>30051.600000000002</v>
      </c>
      <c r="E26" s="20"/>
      <c r="F26" s="16"/>
      <c r="G26" s="17" t="s">
        <v>93</v>
      </c>
      <c r="H26"/>
      <c r="I26" s="18"/>
      <c r="J26" s="19">
        <f>SUM(J22:J25)</f>
        <v>30313.7196</v>
      </c>
      <c r="K26" s="20"/>
    </row>
    <row r="27" spans="1:15" s="33" customFormat="1" x14ac:dyDescent="0.25">
      <c r="A27" s="17" t="s">
        <v>94</v>
      </c>
      <c r="B27" s="22"/>
      <c r="C27" s="23"/>
      <c r="D27" s="19">
        <v>3081.9600000000005</v>
      </c>
      <c r="E27" s="20"/>
      <c r="F27" s="16"/>
      <c r="G27" s="17" t="s">
        <v>94</v>
      </c>
      <c r="H27"/>
      <c r="I27" s="18"/>
      <c r="J27" s="19">
        <v>3151.1759999999999</v>
      </c>
      <c r="K27" s="20"/>
    </row>
    <row r="28" spans="1:15" s="33" customFormat="1" ht="15.75" thickBot="1" x14ac:dyDescent="0.3">
      <c r="A28" s="17" t="s">
        <v>95</v>
      </c>
      <c r="B28" s="22"/>
      <c r="C28" s="23"/>
      <c r="D28" s="19">
        <f>D26+D27</f>
        <v>33133.560000000005</v>
      </c>
      <c r="E28" s="40"/>
      <c r="F28" s="16"/>
      <c r="G28" s="17" t="s">
        <v>95</v>
      </c>
      <c r="H28"/>
      <c r="I28" s="18"/>
      <c r="J28" s="19">
        <f>J26+J27</f>
        <v>33464.895600000003</v>
      </c>
      <c r="K28" s="20"/>
      <c r="L28" s="39">
        <f>J28/D28</f>
        <v>1.01</v>
      </c>
      <c r="M28" s="37"/>
      <c r="O28" s="37"/>
    </row>
    <row r="29" spans="1:15" s="33" customFormat="1" x14ac:dyDescent="0.25">
      <c r="A29" s="139" t="s">
        <v>101</v>
      </c>
      <c r="B29" s="140"/>
      <c r="C29" s="21" t="s">
        <v>87</v>
      </c>
      <c r="D29" s="14" t="s">
        <v>88</v>
      </c>
      <c r="E29" s="15"/>
      <c r="F29" s="16"/>
      <c r="G29" s="139" t="s">
        <v>101</v>
      </c>
      <c r="H29" s="140"/>
      <c r="I29" s="21" t="s">
        <v>87</v>
      </c>
      <c r="J29" s="14" t="s">
        <v>88</v>
      </c>
      <c r="K29" s="15"/>
    </row>
    <row r="30" spans="1:15" s="33" customFormat="1" x14ac:dyDescent="0.25">
      <c r="A30" s="17" t="s">
        <v>89</v>
      </c>
      <c r="B30" s="22"/>
      <c r="C30" s="23">
        <v>1418.52</v>
      </c>
      <c r="D30" s="19">
        <f>C30*12</f>
        <v>17022.239999999998</v>
      </c>
      <c r="E30" s="20"/>
      <c r="F30" s="16"/>
      <c r="G30" s="17" t="s">
        <v>89</v>
      </c>
      <c r="H30" s="22"/>
      <c r="I30" s="18">
        <v>1457.86</v>
      </c>
      <c r="J30" s="19">
        <f>I30*12</f>
        <v>17494.32</v>
      </c>
      <c r="K30" s="20"/>
    </row>
    <row r="31" spans="1:15" s="33" customFormat="1" x14ac:dyDescent="0.25">
      <c r="A31" s="17" t="s">
        <v>90</v>
      </c>
      <c r="B31" s="22"/>
      <c r="C31" s="18">
        <f>(C30/12)*4</f>
        <v>472.84</v>
      </c>
      <c r="D31" s="19">
        <f>C31*12</f>
        <v>5674.08</v>
      </c>
      <c r="E31" s="20"/>
      <c r="F31" s="16"/>
      <c r="G31" s="17" t="s">
        <v>90</v>
      </c>
      <c r="H31" s="22"/>
      <c r="I31" s="18">
        <f>(I30/12)*4</f>
        <v>485.95333333333332</v>
      </c>
      <c r="J31" s="19">
        <f>I31*12</f>
        <v>5831.44</v>
      </c>
      <c r="K31" s="20"/>
    </row>
    <row r="32" spans="1:15" s="33" customFormat="1" x14ac:dyDescent="0.25">
      <c r="A32" s="17" t="s">
        <v>91</v>
      </c>
      <c r="B32" s="22"/>
      <c r="C32" s="23">
        <v>676.55</v>
      </c>
      <c r="D32" s="19">
        <f t="shared" ref="D32" si="2">C32*12</f>
        <v>8118.5999999999995</v>
      </c>
      <c r="E32" s="20"/>
      <c r="F32" s="16"/>
      <c r="G32" s="17" t="s">
        <v>91</v>
      </c>
      <c r="H32" s="22"/>
      <c r="I32" s="23">
        <v>649.63457927749948</v>
      </c>
      <c r="J32" s="19">
        <f t="shared" ref="J32" si="3">I32*12</f>
        <v>7795.6149513299933</v>
      </c>
      <c r="K32" s="20"/>
    </row>
    <row r="33" spans="1:16" s="33" customFormat="1" x14ac:dyDescent="0.25">
      <c r="A33" s="17" t="s">
        <v>92</v>
      </c>
      <c r="B33" s="22"/>
      <c r="C33" s="18">
        <v>72.927272727272722</v>
      </c>
      <c r="D33" s="19">
        <f>C33*11</f>
        <v>802.19999999999993</v>
      </c>
      <c r="E33" s="20"/>
      <c r="F33" s="16"/>
      <c r="G33" s="17" t="s">
        <v>92</v>
      </c>
      <c r="H33" s="22"/>
      <c r="I33" s="18">
        <v>73.84</v>
      </c>
      <c r="J33" s="19">
        <f>I33*11</f>
        <v>812.24</v>
      </c>
      <c r="K33" s="20"/>
    </row>
    <row r="34" spans="1:16" s="33" customFormat="1" x14ac:dyDescent="0.25">
      <c r="A34" s="17" t="s">
        <v>93</v>
      </c>
      <c r="B34" s="22"/>
      <c r="C34" s="23"/>
      <c r="D34" s="19">
        <f>SUM(D30:D33)</f>
        <v>31617.119999999999</v>
      </c>
      <c r="E34" s="20"/>
      <c r="F34" s="16"/>
      <c r="G34" s="17" t="s">
        <v>93</v>
      </c>
      <c r="H34" s="22"/>
      <c r="I34" s="23"/>
      <c r="J34" s="19">
        <f>SUM(J30:J33)</f>
        <v>31933.614951329993</v>
      </c>
      <c r="K34" s="20"/>
    </row>
    <row r="35" spans="1:16" s="33" customFormat="1" x14ac:dyDescent="0.25">
      <c r="A35" s="17" t="s">
        <v>94</v>
      </c>
      <c r="B35" s="22"/>
      <c r="C35" s="23"/>
      <c r="D35" s="19">
        <f>D34*15%</f>
        <v>4742.5679999999993</v>
      </c>
      <c r="E35" s="20"/>
      <c r="F35" s="16"/>
      <c r="G35" s="17" t="s">
        <v>94</v>
      </c>
      <c r="H35" s="22"/>
      <c r="I35" s="23"/>
      <c r="J35" s="19">
        <f>J34*15%</f>
        <v>4790.0422426994992</v>
      </c>
      <c r="K35" s="20"/>
    </row>
    <row r="36" spans="1:16" s="33" customFormat="1" ht="15.75" thickBot="1" x14ac:dyDescent="0.3">
      <c r="A36" s="17" t="s">
        <v>95</v>
      </c>
      <c r="B36" s="22"/>
      <c r="C36" s="23"/>
      <c r="D36" s="19">
        <f>D34+D35</f>
        <v>36359.687999999995</v>
      </c>
      <c r="E36" s="40"/>
      <c r="F36" s="16"/>
      <c r="G36" s="17" t="s">
        <v>95</v>
      </c>
      <c r="H36" s="22"/>
      <c r="I36" s="23"/>
      <c r="J36" s="19">
        <f>J34+J35</f>
        <v>36723.657194029496</v>
      </c>
      <c r="K36" s="20"/>
      <c r="L36" s="39">
        <f>J36/D36</f>
        <v>1.0100102397476431</v>
      </c>
      <c r="N36" s="37"/>
      <c r="P36" s="37"/>
    </row>
    <row r="37" spans="1:16" s="33" customFormat="1" x14ac:dyDescent="0.25">
      <c r="A37" s="139" t="s">
        <v>102</v>
      </c>
      <c r="B37" s="140"/>
      <c r="C37" s="21" t="s">
        <v>87</v>
      </c>
      <c r="D37" s="14" t="s">
        <v>88</v>
      </c>
      <c r="E37" s="15"/>
      <c r="F37" s="16"/>
      <c r="G37" s="139" t="s">
        <v>102</v>
      </c>
      <c r="H37" s="140"/>
      <c r="I37" s="21" t="s">
        <v>87</v>
      </c>
      <c r="J37" s="14" t="s">
        <v>88</v>
      </c>
      <c r="K37" s="15"/>
    </row>
    <row r="38" spans="1:16" s="33" customFormat="1" x14ac:dyDescent="0.25">
      <c r="A38" s="17" t="s">
        <v>89</v>
      </c>
      <c r="B38" s="22"/>
      <c r="C38" s="23">
        <v>1418.52</v>
      </c>
      <c r="D38" s="19">
        <f>C38*12</f>
        <v>17022.239999999998</v>
      </c>
      <c r="E38" s="20"/>
      <c r="F38" s="16"/>
      <c r="G38" s="17" t="s">
        <v>89</v>
      </c>
      <c r="H38" s="22"/>
      <c r="I38" s="18">
        <v>1457.86</v>
      </c>
      <c r="J38" s="19">
        <f>I38*12</f>
        <v>17494.32</v>
      </c>
      <c r="K38" s="20"/>
    </row>
    <row r="39" spans="1:16" s="33" customFormat="1" x14ac:dyDescent="0.25">
      <c r="A39" s="17" t="s">
        <v>90</v>
      </c>
      <c r="B39" s="22"/>
      <c r="C39" s="18">
        <f>(C38/12)*4</f>
        <v>472.84</v>
      </c>
      <c r="D39" s="19">
        <f>C39*12</f>
        <v>5674.08</v>
      </c>
      <c r="E39" s="20"/>
      <c r="F39" s="16"/>
      <c r="G39" s="17" t="s">
        <v>90</v>
      </c>
      <c r="H39" s="22"/>
      <c r="I39" s="18">
        <f>(I38/12)*4</f>
        <v>485.95333333333332</v>
      </c>
      <c r="J39" s="19">
        <f>I39*12</f>
        <v>5831.44</v>
      </c>
      <c r="K39" s="20"/>
    </row>
    <row r="40" spans="1:16" s="33" customFormat="1" x14ac:dyDescent="0.25">
      <c r="A40" s="17" t="s">
        <v>91</v>
      </c>
      <c r="B40" s="22"/>
      <c r="C40" s="23">
        <v>1376.46</v>
      </c>
      <c r="D40" s="19">
        <f t="shared" ref="D40" si="4">C40*12</f>
        <v>16517.52</v>
      </c>
      <c r="E40" s="20"/>
      <c r="F40" s="16"/>
      <c r="G40" s="17" t="s">
        <v>91</v>
      </c>
      <c r="H40" s="22"/>
      <c r="I40" s="23">
        <v>1356.5162049999997</v>
      </c>
      <c r="J40" s="19">
        <f t="shared" ref="J40" si="5">I40*12</f>
        <v>16278.194459999995</v>
      </c>
      <c r="K40" s="20"/>
    </row>
    <row r="41" spans="1:16" s="33" customFormat="1" x14ac:dyDescent="0.25">
      <c r="A41" s="17" t="s">
        <v>92</v>
      </c>
      <c r="B41" s="22"/>
      <c r="C41" s="18">
        <v>72.927272727272722</v>
      </c>
      <c r="D41" s="19">
        <f>C41*11</f>
        <v>802.19999999999993</v>
      </c>
      <c r="E41" s="20"/>
      <c r="F41" s="16"/>
      <c r="G41" s="17" t="s">
        <v>92</v>
      </c>
      <c r="H41" s="22"/>
      <c r="I41" s="18">
        <v>73.84</v>
      </c>
      <c r="J41" s="19">
        <f>I41*11</f>
        <v>812.24</v>
      </c>
      <c r="K41" s="20"/>
    </row>
    <row r="42" spans="1:16" s="33" customFormat="1" x14ac:dyDescent="0.25">
      <c r="A42" s="17" t="s">
        <v>93</v>
      </c>
      <c r="B42" s="22"/>
      <c r="C42" s="23"/>
      <c r="D42" s="19">
        <f>SUM(D38:D41)</f>
        <v>40016.039999999994</v>
      </c>
      <c r="E42" s="20"/>
      <c r="F42" s="16"/>
      <c r="G42" s="17" t="s">
        <v>93</v>
      </c>
      <c r="H42" s="22"/>
      <c r="I42" s="23"/>
      <c r="J42" s="19">
        <f>SUM(J38:J41)</f>
        <v>40416.194459999992</v>
      </c>
      <c r="K42" s="20"/>
    </row>
    <row r="43" spans="1:16" s="33" customFormat="1" x14ac:dyDescent="0.25">
      <c r="A43" s="17" t="s">
        <v>94</v>
      </c>
      <c r="B43" s="22"/>
      <c r="C43" s="23"/>
      <c r="D43" s="19">
        <v>6060.0059999999985</v>
      </c>
      <c r="E43" s="20"/>
      <c r="F43" s="16"/>
      <c r="G43" s="17" t="s">
        <v>94</v>
      </c>
      <c r="H43" s="22"/>
      <c r="I43" s="23"/>
      <c r="J43" s="19">
        <v>6120.6120000000001</v>
      </c>
      <c r="K43" s="20"/>
    </row>
    <row r="44" spans="1:16" s="33" customFormat="1" ht="15.75" thickBot="1" x14ac:dyDescent="0.3">
      <c r="A44" s="17" t="s">
        <v>95</v>
      </c>
      <c r="B44" s="22"/>
      <c r="C44" s="23"/>
      <c r="D44" s="19">
        <f>D42+D43</f>
        <v>46076.045999999995</v>
      </c>
      <c r="E44" s="40"/>
      <c r="F44" s="16"/>
      <c r="G44" s="17" t="s">
        <v>95</v>
      </c>
      <c r="H44" s="22"/>
      <c r="I44" s="23"/>
      <c r="J44" s="19">
        <f>J42+J43</f>
        <v>46536.806459999993</v>
      </c>
      <c r="K44" s="20"/>
      <c r="L44" s="39">
        <f>J44/D44</f>
        <v>1.01</v>
      </c>
      <c r="M44" s="37"/>
      <c r="N44" s="37"/>
      <c r="O44" s="37"/>
      <c r="P44" s="37"/>
    </row>
    <row r="45" spans="1:16" s="33" customFormat="1" x14ac:dyDescent="0.25">
      <c r="A45" s="141" t="s">
        <v>103</v>
      </c>
      <c r="B45" s="142"/>
      <c r="C45" s="21" t="s">
        <v>87</v>
      </c>
      <c r="D45" s="14" t="s">
        <v>88</v>
      </c>
      <c r="E45" s="15"/>
      <c r="F45" s="16"/>
      <c r="G45" s="141" t="s">
        <v>103</v>
      </c>
      <c r="H45" s="142"/>
      <c r="I45" s="21" t="s">
        <v>87</v>
      </c>
      <c r="J45" s="14" t="s">
        <v>88</v>
      </c>
      <c r="K45" s="15"/>
      <c r="L45" s="33" t="s">
        <v>104</v>
      </c>
    </row>
    <row r="46" spans="1:16" s="33" customFormat="1" x14ac:dyDescent="0.25">
      <c r="A46" s="17" t="s">
        <v>89</v>
      </c>
      <c r="B46" s="22"/>
      <c r="C46" s="23">
        <v>1418.52</v>
      </c>
      <c r="D46" s="19">
        <f>C46*12</f>
        <v>17022.239999999998</v>
      </c>
      <c r="E46" s="20"/>
      <c r="F46" s="16"/>
      <c r="G46" s="17" t="s">
        <v>89</v>
      </c>
      <c r="H46" s="22"/>
      <c r="I46" s="18">
        <v>1457.86</v>
      </c>
      <c r="J46" s="19">
        <f>I46*12</f>
        <v>17494.32</v>
      </c>
      <c r="K46" s="20"/>
      <c r="L46" s="33" t="s">
        <v>105</v>
      </c>
    </row>
    <row r="47" spans="1:16" s="33" customFormat="1" x14ac:dyDescent="0.25">
      <c r="A47" s="17" t="s">
        <v>90</v>
      </c>
      <c r="B47" s="22"/>
      <c r="C47" s="18">
        <f>(C46/12)*4</f>
        <v>472.84</v>
      </c>
      <c r="D47" s="19">
        <f>C47*12</f>
        <v>5674.08</v>
      </c>
      <c r="E47" s="20"/>
      <c r="F47" s="16"/>
      <c r="G47" s="17" t="s">
        <v>90</v>
      </c>
      <c r="H47" s="22"/>
      <c r="I47" s="18">
        <f>(I46/12)*4</f>
        <v>485.95333333333332</v>
      </c>
      <c r="J47" s="19">
        <f>I47*12</f>
        <v>5831.44</v>
      </c>
      <c r="K47" s="20"/>
      <c r="L47" s="33" t="s">
        <v>106</v>
      </c>
    </row>
    <row r="48" spans="1:16" s="33" customFormat="1" x14ac:dyDescent="0.25">
      <c r="A48" s="17" t="s">
        <v>91</v>
      </c>
      <c r="B48" s="22"/>
      <c r="C48" s="23">
        <v>84.82</v>
      </c>
      <c r="D48" s="19">
        <f t="shared" ref="D48" si="6">C48*12</f>
        <v>1017.8399999999999</v>
      </c>
      <c r="E48" s="20"/>
      <c r="F48" s="16"/>
      <c r="G48" s="17" t="s">
        <v>91</v>
      </c>
      <c r="H48" s="22"/>
      <c r="I48" s="23">
        <v>51.960300000000011</v>
      </c>
      <c r="J48" s="19">
        <f t="shared" ref="J48" si="7">I48*12</f>
        <v>623.5236000000001</v>
      </c>
      <c r="K48" s="20"/>
      <c r="L48" s="33" t="s">
        <v>107</v>
      </c>
    </row>
    <row r="49" spans="1:16" s="33" customFormat="1" x14ac:dyDescent="0.25">
      <c r="A49" s="17" t="s">
        <v>92</v>
      </c>
      <c r="B49" s="22"/>
      <c r="C49" s="18">
        <v>72.927272727272722</v>
      </c>
      <c r="D49" s="19">
        <f>C49*11</f>
        <v>802.19999999999993</v>
      </c>
      <c r="E49" s="20"/>
      <c r="F49" s="16"/>
      <c r="G49" s="17" t="s">
        <v>92</v>
      </c>
      <c r="H49" s="22"/>
      <c r="I49" s="18">
        <v>73.84</v>
      </c>
      <c r="J49" s="19">
        <f>I49*11</f>
        <v>812.24</v>
      </c>
      <c r="K49" s="20"/>
    </row>
    <row r="50" spans="1:16" s="33" customFormat="1" x14ac:dyDescent="0.25">
      <c r="A50" s="17" t="s">
        <v>93</v>
      </c>
      <c r="B50" s="22"/>
      <c r="C50" s="23"/>
      <c r="D50" s="19">
        <f>SUM(D46:D49)</f>
        <v>24516.36</v>
      </c>
      <c r="E50" s="20"/>
      <c r="F50" s="16"/>
      <c r="G50" s="17" t="s">
        <v>93</v>
      </c>
      <c r="H50" s="22"/>
      <c r="I50" s="23"/>
      <c r="J50" s="19">
        <f>SUM(J46:J49)</f>
        <v>24761.5236</v>
      </c>
      <c r="K50" s="20"/>
    </row>
    <row r="51" spans="1:16" s="33" customFormat="1" x14ac:dyDescent="0.25">
      <c r="A51" s="17" t="s">
        <v>94</v>
      </c>
      <c r="B51" s="22"/>
      <c r="C51" s="23"/>
      <c r="D51" s="19">
        <v>0</v>
      </c>
      <c r="E51" s="20"/>
      <c r="F51" s="16"/>
      <c r="G51" s="17" t="s">
        <v>94</v>
      </c>
      <c r="H51" s="22"/>
      <c r="I51" s="23"/>
      <c r="J51" s="19">
        <v>0</v>
      </c>
      <c r="K51" s="20"/>
    </row>
    <row r="52" spans="1:16" s="33" customFormat="1" ht="15.75" thickBot="1" x14ac:dyDescent="0.3">
      <c r="A52" s="17" t="s">
        <v>95</v>
      </c>
      <c r="B52" s="22"/>
      <c r="C52" s="23"/>
      <c r="D52" s="19">
        <f>D50+D51</f>
        <v>24516.36</v>
      </c>
      <c r="E52" s="40"/>
      <c r="F52" s="16"/>
      <c r="G52" s="17" t="s">
        <v>95</v>
      </c>
      <c r="H52" s="22"/>
      <c r="I52" s="23"/>
      <c r="J52" s="19">
        <f>J50+J51</f>
        <v>24761.5236</v>
      </c>
      <c r="K52" s="20"/>
      <c r="L52" s="39">
        <f>J52/D52</f>
        <v>1.01</v>
      </c>
    </row>
    <row r="53" spans="1:16" s="33" customFormat="1" x14ac:dyDescent="0.25">
      <c r="A53" s="139" t="s">
        <v>108</v>
      </c>
      <c r="B53" s="140"/>
      <c r="C53" s="26" t="s">
        <v>87</v>
      </c>
      <c r="D53" s="14" t="s">
        <v>88</v>
      </c>
      <c r="E53" s="15"/>
      <c r="F53" s="16"/>
      <c r="G53" s="139" t="s">
        <v>108</v>
      </c>
      <c r="H53" s="140"/>
      <c r="I53" s="26" t="s">
        <v>87</v>
      </c>
      <c r="J53" s="14" t="s">
        <v>88</v>
      </c>
      <c r="K53" s="15"/>
    </row>
    <row r="54" spans="1:16" s="33" customFormat="1" x14ac:dyDescent="0.25">
      <c r="A54" s="17" t="s">
        <v>89</v>
      </c>
      <c r="B54" s="22"/>
      <c r="C54" s="18">
        <v>1418.52</v>
      </c>
      <c r="D54" s="19">
        <f>C54*12</f>
        <v>17022.239999999998</v>
      </c>
      <c r="E54" s="20"/>
      <c r="F54" s="16"/>
      <c r="G54" s="17" t="s">
        <v>89</v>
      </c>
      <c r="H54" s="22"/>
      <c r="I54" s="18">
        <v>1457.86</v>
      </c>
      <c r="J54" s="19">
        <f>I54*12</f>
        <v>17494.32</v>
      </c>
      <c r="K54" s="20"/>
    </row>
    <row r="55" spans="1:16" s="33" customFormat="1" x14ac:dyDescent="0.25">
      <c r="A55" s="17" t="s">
        <v>90</v>
      </c>
      <c r="B55" s="22"/>
      <c r="C55" s="18">
        <f>(C54/12)*4</f>
        <v>472.84</v>
      </c>
      <c r="D55" s="19">
        <f>C55*12</f>
        <v>5674.08</v>
      </c>
      <c r="E55" s="20"/>
      <c r="F55" s="16"/>
      <c r="G55" s="17" t="s">
        <v>90</v>
      </c>
      <c r="H55" s="22"/>
      <c r="I55" s="18">
        <f>(I54/12)*4</f>
        <v>485.95333333333332</v>
      </c>
      <c r="J55" s="19">
        <f>I55*12</f>
        <v>5831.44</v>
      </c>
      <c r="K55" s="20"/>
    </row>
    <row r="56" spans="1:16" s="33" customFormat="1" x14ac:dyDescent="0.25">
      <c r="A56" s="17" t="s">
        <v>91</v>
      </c>
      <c r="B56" s="22"/>
      <c r="C56" s="18">
        <v>978.65</v>
      </c>
      <c r="D56" s="19">
        <f>C56*12</f>
        <v>11743.8</v>
      </c>
      <c r="E56" s="20"/>
      <c r="F56" s="16"/>
      <c r="G56" s="17" t="s">
        <v>91</v>
      </c>
      <c r="H56" s="22"/>
      <c r="I56" s="18">
        <v>951.52845999999943</v>
      </c>
      <c r="J56" s="19">
        <f>I56*12</f>
        <v>11418.341519999993</v>
      </c>
      <c r="K56" s="20"/>
    </row>
    <row r="57" spans="1:16" s="33" customFormat="1" x14ac:dyDescent="0.25">
      <c r="A57" s="17" t="s">
        <v>92</v>
      </c>
      <c r="B57" s="22"/>
      <c r="C57" s="18">
        <v>72.927272727272722</v>
      </c>
      <c r="D57" s="19">
        <f>C57*11</f>
        <v>802.19999999999993</v>
      </c>
      <c r="E57" s="20"/>
      <c r="F57" s="16"/>
      <c r="G57" s="17" t="s">
        <v>92</v>
      </c>
      <c r="H57" s="22"/>
      <c r="I57" s="18">
        <v>73.84</v>
      </c>
      <c r="J57" s="19">
        <f>I57*11</f>
        <v>812.24</v>
      </c>
      <c r="K57" s="20"/>
    </row>
    <row r="58" spans="1:16" s="33" customFormat="1" x14ac:dyDescent="0.25">
      <c r="A58" s="17" t="s">
        <v>93</v>
      </c>
      <c r="B58" s="22"/>
      <c r="C58" s="18"/>
      <c r="D58" s="19">
        <f>SUM(D54:D57)</f>
        <v>35242.319999999992</v>
      </c>
      <c r="E58" s="20"/>
      <c r="F58" s="16"/>
      <c r="G58" s="17" t="s">
        <v>93</v>
      </c>
      <c r="H58" s="22"/>
      <c r="I58" s="18"/>
      <c r="J58" s="19">
        <f>SUM(J54:J57)</f>
        <v>35556.341519999987</v>
      </c>
      <c r="K58" s="20"/>
    </row>
    <row r="59" spans="1:16" s="33" customFormat="1" x14ac:dyDescent="0.25">
      <c r="A59" s="17" t="s">
        <v>94</v>
      </c>
      <c r="B59" s="22"/>
      <c r="C59" s="18"/>
      <c r="D59" s="19">
        <v>3639.4319999999993</v>
      </c>
      <c r="E59" s="20"/>
      <c r="F59" s="16"/>
      <c r="G59" s="17" t="s">
        <v>94</v>
      </c>
      <c r="H59" s="22"/>
      <c r="I59" s="18"/>
      <c r="J59" s="19">
        <v>3714.2280000000001</v>
      </c>
      <c r="K59" s="20"/>
    </row>
    <row r="60" spans="1:16" s="33" customFormat="1" ht="15.75" thickBot="1" x14ac:dyDescent="0.3">
      <c r="A60" s="17" t="s">
        <v>95</v>
      </c>
      <c r="B60" s="22"/>
      <c r="C60" s="18"/>
      <c r="D60" s="19">
        <f>D58+D59</f>
        <v>38881.751999999993</v>
      </c>
      <c r="E60" s="40"/>
      <c r="F60" s="16"/>
      <c r="G60" s="17" t="s">
        <v>95</v>
      </c>
      <c r="H60" s="22"/>
      <c r="I60" s="18"/>
      <c r="J60" s="19">
        <f>J58+J59</f>
        <v>39270.56951999999</v>
      </c>
      <c r="K60" s="20"/>
      <c r="L60" s="39">
        <f>J60/D60</f>
        <v>1.01</v>
      </c>
      <c r="N60" s="37"/>
      <c r="O60" s="37"/>
      <c r="P60" s="37"/>
    </row>
    <row r="61" spans="1:16" s="33" customFormat="1" x14ac:dyDescent="0.25">
      <c r="A61" s="139" t="s">
        <v>109</v>
      </c>
      <c r="B61" s="140"/>
      <c r="C61" s="21" t="s">
        <v>87</v>
      </c>
      <c r="D61" s="14" t="s">
        <v>88</v>
      </c>
      <c r="E61" s="15"/>
      <c r="F61" s="16"/>
      <c r="G61" s="145" t="s">
        <v>109</v>
      </c>
      <c r="H61" s="146"/>
      <c r="I61" s="21" t="s">
        <v>87</v>
      </c>
      <c r="J61" s="14" t="s">
        <v>88</v>
      </c>
      <c r="K61" s="15"/>
    </row>
    <row r="62" spans="1:16" s="33" customFormat="1" x14ac:dyDescent="0.25">
      <c r="A62" s="17" t="s">
        <v>89</v>
      </c>
      <c r="B62" s="22"/>
      <c r="C62" s="23">
        <v>1418.52</v>
      </c>
      <c r="D62" s="19">
        <f>C62*12</f>
        <v>17022.239999999998</v>
      </c>
      <c r="E62" s="20"/>
      <c r="F62" s="16"/>
      <c r="G62" s="17" t="s">
        <v>89</v>
      </c>
      <c r="H62" s="22"/>
      <c r="I62" s="18">
        <v>1457.86</v>
      </c>
      <c r="J62" s="19">
        <f>I62*12</f>
        <v>17494.32</v>
      </c>
      <c r="K62" s="20"/>
    </row>
    <row r="63" spans="1:16" s="33" customFormat="1" x14ac:dyDescent="0.25">
      <c r="A63" s="17" t="s">
        <v>90</v>
      </c>
      <c r="B63" s="22"/>
      <c r="C63" s="18">
        <f>(C62/12)*4</f>
        <v>472.84</v>
      </c>
      <c r="D63" s="19">
        <f>C63*12</f>
        <v>5674.08</v>
      </c>
      <c r="E63" s="20"/>
      <c r="F63" s="16"/>
      <c r="G63" s="17" t="s">
        <v>90</v>
      </c>
      <c r="H63" s="22"/>
      <c r="I63" s="18">
        <f>(I62/12)*4</f>
        <v>485.95333333333332</v>
      </c>
      <c r="J63" s="19">
        <f>I63*12</f>
        <v>5831.44</v>
      </c>
      <c r="K63" s="20"/>
    </row>
    <row r="64" spans="1:16" s="33" customFormat="1" x14ac:dyDescent="0.25">
      <c r="A64" s="17" t="s">
        <v>110</v>
      </c>
      <c r="B64" s="22"/>
      <c r="C64" s="23">
        <v>1250</v>
      </c>
      <c r="D64" s="19">
        <f>C64*12</f>
        <v>15000</v>
      </c>
      <c r="E64" s="20"/>
      <c r="F64" s="16"/>
      <c r="G64" s="17" t="s">
        <v>111</v>
      </c>
      <c r="H64" s="22"/>
      <c r="I64" s="23">
        <v>1250</v>
      </c>
      <c r="J64" s="19">
        <f>I64*12</f>
        <v>15000</v>
      </c>
      <c r="K64" s="20"/>
    </row>
    <row r="65" spans="1:16" s="33" customFormat="1" x14ac:dyDescent="0.25">
      <c r="A65" s="17" t="s">
        <v>91</v>
      </c>
      <c r="B65" s="22"/>
      <c r="C65" s="23">
        <v>602.12</v>
      </c>
      <c r="D65" s="19">
        <f t="shared" ref="D65" si="8">C65*12</f>
        <v>7225.4400000000005</v>
      </c>
      <c r="E65" s="20"/>
      <c r="F65" s="16"/>
      <c r="G65" s="17" t="s">
        <v>91</v>
      </c>
      <c r="H65" s="22"/>
      <c r="I65" s="23">
        <v>586.93330000000037</v>
      </c>
      <c r="J65" s="19">
        <f t="shared" ref="J65" si="9">I65*12</f>
        <v>7043.1996000000045</v>
      </c>
      <c r="K65" s="20"/>
    </row>
    <row r="66" spans="1:16" s="33" customFormat="1" x14ac:dyDescent="0.25">
      <c r="A66" s="17" t="s">
        <v>92</v>
      </c>
      <c r="B66" s="22"/>
      <c r="C66" s="18">
        <v>72.927272727272722</v>
      </c>
      <c r="D66" s="19">
        <f>C66*11</f>
        <v>802.19999999999993</v>
      </c>
      <c r="E66" s="20"/>
      <c r="F66" s="16"/>
      <c r="G66" s="17" t="s">
        <v>92</v>
      </c>
      <c r="H66" s="22"/>
      <c r="I66" s="18">
        <v>73.84</v>
      </c>
      <c r="J66" s="19">
        <f>I66*11</f>
        <v>812.24</v>
      </c>
      <c r="K66" s="20"/>
    </row>
    <row r="67" spans="1:16" s="33" customFormat="1" x14ac:dyDescent="0.25">
      <c r="A67" s="17" t="s">
        <v>93</v>
      </c>
      <c r="B67" s="22"/>
      <c r="C67" s="23"/>
      <c r="D67" s="19">
        <f>SUM(D62:D66)</f>
        <v>45723.96</v>
      </c>
      <c r="E67" s="20"/>
      <c r="F67" s="16"/>
      <c r="G67" s="17" t="s">
        <v>93</v>
      </c>
      <c r="H67" s="22"/>
      <c r="I67" s="23"/>
      <c r="J67" s="19">
        <f>SUM(J62:J66)</f>
        <v>46181.1996</v>
      </c>
      <c r="K67" s="20"/>
    </row>
    <row r="68" spans="1:16" s="33" customFormat="1" x14ac:dyDescent="0.25">
      <c r="A68" s="17" t="s">
        <v>94</v>
      </c>
      <c r="B68" s="22"/>
      <c r="C68" s="23"/>
      <c r="D68" s="19">
        <v>0</v>
      </c>
      <c r="E68" s="20"/>
      <c r="F68" s="16"/>
      <c r="G68" s="17" t="s">
        <v>94</v>
      </c>
      <c r="H68" s="22"/>
      <c r="I68" s="23"/>
      <c r="J68" s="19">
        <v>0</v>
      </c>
      <c r="K68" s="20"/>
    </row>
    <row r="69" spans="1:16" s="33" customFormat="1" ht="15.75" thickBot="1" x14ac:dyDescent="0.3">
      <c r="A69" s="17" t="s">
        <v>95</v>
      </c>
      <c r="B69" s="22"/>
      <c r="C69" s="23"/>
      <c r="D69" s="19">
        <f>D67+D68</f>
        <v>45723.96</v>
      </c>
      <c r="E69" s="40"/>
      <c r="F69" s="16"/>
      <c r="G69" s="17" t="s">
        <v>95</v>
      </c>
      <c r="H69" s="22"/>
      <c r="I69" s="23"/>
      <c r="J69" s="19">
        <f>J67+J68</f>
        <v>46181.1996</v>
      </c>
      <c r="K69" s="20"/>
      <c r="L69" s="39">
        <f>J69/D69</f>
        <v>1.01</v>
      </c>
      <c r="N69" s="37"/>
      <c r="P69" s="37"/>
    </row>
    <row r="70" spans="1:16" s="33" customFormat="1" x14ac:dyDescent="0.25">
      <c r="A70" s="141" t="s">
        <v>112</v>
      </c>
      <c r="B70" s="142"/>
      <c r="C70" s="13" t="s">
        <v>87</v>
      </c>
      <c r="D70" s="14" t="s">
        <v>88</v>
      </c>
      <c r="E70" s="15"/>
      <c r="F70"/>
      <c r="G70" s="141" t="s">
        <v>112</v>
      </c>
      <c r="H70" s="142"/>
      <c r="I70" s="13" t="s">
        <v>87</v>
      </c>
      <c r="J70" s="14" t="s">
        <v>88</v>
      </c>
      <c r="K70" s="15"/>
      <c r="L70" s="33" t="s">
        <v>113</v>
      </c>
    </row>
    <row r="71" spans="1:16" s="33" customFormat="1" x14ac:dyDescent="0.25">
      <c r="A71" s="17" t="s">
        <v>89</v>
      </c>
      <c r="B71" s="22"/>
      <c r="C71" s="18">
        <v>1064.6400000000001</v>
      </c>
      <c r="D71" s="19">
        <f>C71*12</f>
        <v>12775.68</v>
      </c>
      <c r="E71" s="20"/>
      <c r="F71"/>
      <c r="G71" s="17" t="s">
        <v>89</v>
      </c>
      <c r="H71" s="22"/>
      <c r="I71" s="18">
        <v>1094.17</v>
      </c>
      <c r="J71" s="19">
        <f>I71*12</f>
        <v>13130.04</v>
      </c>
      <c r="K71" s="20"/>
      <c r="L71" s="33" t="s">
        <v>114</v>
      </c>
    </row>
    <row r="72" spans="1:16" s="33" customFormat="1" x14ac:dyDescent="0.25">
      <c r="A72" s="17" t="s">
        <v>90</v>
      </c>
      <c r="B72" s="22"/>
      <c r="C72" s="18">
        <f>(C71/12)*4</f>
        <v>354.88000000000005</v>
      </c>
      <c r="D72" s="19">
        <f>C72*12</f>
        <v>4258.5600000000004</v>
      </c>
      <c r="E72" s="20"/>
      <c r="F72"/>
      <c r="G72" s="17" t="s">
        <v>90</v>
      </c>
      <c r="H72" s="22"/>
      <c r="I72" s="18">
        <f>(I71/12)*4</f>
        <v>364.72333333333336</v>
      </c>
      <c r="J72" s="19">
        <f>I72*12</f>
        <v>4376.68</v>
      </c>
      <c r="K72" s="20"/>
      <c r="L72" s="33" t="s">
        <v>115</v>
      </c>
    </row>
    <row r="73" spans="1:16" s="33" customFormat="1" x14ac:dyDescent="0.25">
      <c r="A73" s="17" t="s">
        <v>91</v>
      </c>
      <c r="B73" s="22"/>
      <c r="C73" s="18">
        <v>70.180000000000007</v>
      </c>
      <c r="D73" s="19">
        <f>C73*12</f>
        <v>842.16000000000008</v>
      </c>
      <c r="E73" s="20"/>
      <c r="F73"/>
      <c r="G73" s="17" t="s">
        <v>91</v>
      </c>
      <c r="H73" s="22"/>
      <c r="I73" s="18">
        <v>45.535499999999935</v>
      </c>
      <c r="J73" s="19">
        <f>I73*12</f>
        <v>546.42599999999925</v>
      </c>
      <c r="K73" s="20"/>
    </row>
    <row r="74" spans="1:16" s="33" customFormat="1" x14ac:dyDescent="0.25">
      <c r="A74" s="17" t="s">
        <v>92</v>
      </c>
      <c r="B74" s="22"/>
      <c r="C74" s="18">
        <v>72.927272727272722</v>
      </c>
      <c r="D74" s="19">
        <f>C74*11</f>
        <v>802.19999999999993</v>
      </c>
      <c r="E74" s="20"/>
      <c r="F74"/>
      <c r="G74" s="17" t="s">
        <v>92</v>
      </c>
      <c r="H74" s="22"/>
      <c r="I74" s="18">
        <v>73.84</v>
      </c>
      <c r="J74" s="19">
        <f>I74*11</f>
        <v>812.24</v>
      </c>
      <c r="K74" s="20"/>
    </row>
    <row r="75" spans="1:16" s="33" customFormat="1" x14ac:dyDescent="0.25">
      <c r="A75" s="17" t="s">
        <v>93</v>
      </c>
      <c r="B75" s="22"/>
      <c r="C75" s="18"/>
      <c r="D75" s="19">
        <f>SUM(D71:D74)</f>
        <v>18678.600000000002</v>
      </c>
      <c r="E75" s="20"/>
      <c r="F75"/>
      <c r="G75" s="17" t="s">
        <v>93</v>
      </c>
      <c r="H75" s="22"/>
      <c r="I75" s="18"/>
      <c r="J75" s="19">
        <f>SUM(J71:J74)</f>
        <v>18865.386000000002</v>
      </c>
      <c r="K75" s="20"/>
    </row>
    <row r="76" spans="1:16" s="33" customFormat="1" x14ac:dyDescent="0.25">
      <c r="A76" s="17" t="s">
        <v>94</v>
      </c>
      <c r="B76" s="22"/>
      <c r="C76" s="18"/>
      <c r="D76" s="19">
        <v>0</v>
      </c>
      <c r="E76" s="20"/>
      <c r="F76"/>
      <c r="G76" s="17" t="s">
        <v>94</v>
      </c>
      <c r="H76" s="22"/>
      <c r="I76" s="18"/>
      <c r="J76" s="19">
        <v>0</v>
      </c>
      <c r="K76" s="20"/>
    </row>
    <row r="77" spans="1:16" s="33" customFormat="1" x14ac:dyDescent="0.25">
      <c r="A77" s="41" t="s">
        <v>95</v>
      </c>
      <c r="B77" s="42"/>
      <c r="C77" s="23"/>
      <c r="D77" s="19">
        <f>D75+D76</f>
        <v>18678.600000000002</v>
      </c>
      <c r="E77" s="43"/>
      <c r="F77" s="44"/>
      <c r="G77" s="41" t="s">
        <v>95</v>
      </c>
      <c r="H77" s="42"/>
      <c r="I77" s="23"/>
      <c r="J77" s="19">
        <f>J75+J76</f>
        <v>18865.386000000002</v>
      </c>
      <c r="K77" s="45"/>
      <c r="L77" s="39">
        <f>J77/D77</f>
        <v>1.01</v>
      </c>
      <c r="M77" s="37"/>
      <c r="N77" s="37"/>
      <c r="P77" s="37"/>
    </row>
    <row r="78" spans="1:16" s="33" customFormat="1" ht="15.75" thickBot="1" x14ac:dyDescent="0.3">
      <c r="A78"/>
      <c r="B78"/>
      <c r="C78"/>
      <c r="D78"/>
      <c r="E78"/>
      <c r="F78"/>
      <c r="G78"/>
      <c r="H78"/>
      <c r="I78" s="108"/>
      <c r="J78"/>
      <c r="K78"/>
    </row>
    <row r="79" spans="1:16" s="33" customFormat="1" x14ac:dyDescent="0.25">
      <c r="A79" s="143" t="s">
        <v>116</v>
      </c>
      <c r="B79" s="144"/>
      <c r="C79" s="27"/>
      <c r="D79" s="28"/>
      <c r="E79" s="28"/>
      <c r="F79" s="16"/>
      <c r="G79" s="139" t="s">
        <v>116</v>
      </c>
      <c r="H79" s="140"/>
      <c r="I79" s="26" t="s">
        <v>87</v>
      </c>
      <c r="J79" s="14" t="s">
        <v>88</v>
      </c>
      <c r="K79" s="15"/>
    </row>
    <row r="80" spans="1:16" s="33" customFormat="1" x14ac:dyDescent="0.25">
      <c r="A80" s="29" t="s">
        <v>89</v>
      </c>
      <c r="B80" s="30"/>
      <c r="C80" s="31"/>
      <c r="D80" s="31"/>
      <c r="E80" s="31"/>
      <c r="F80" s="16"/>
      <c r="G80" s="17" t="s">
        <v>89</v>
      </c>
      <c r="H80" s="22"/>
      <c r="I80" s="18">
        <v>1457.86</v>
      </c>
      <c r="J80" s="19">
        <f>I80*12</f>
        <v>17494.32</v>
      </c>
      <c r="K80" s="20"/>
    </row>
    <row r="81" spans="1:12" s="33" customFormat="1" x14ac:dyDescent="0.25">
      <c r="A81" s="29" t="s">
        <v>90</v>
      </c>
      <c r="B81" s="30"/>
      <c r="C81" s="31"/>
      <c r="D81" s="31"/>
      <c r="E81" s="31"/>
      <c r="F81" s="16"/>
      <c r="G81" s="17" t="s">
        <v>90</v>
      </c>
      <c r="H81" s="22"/>
      <c r="I81" s="18">
        <f>(I80/12)*4</f>
        <v>485.95333333333332</v>
      </c>
      <c r="J81" s="19">
        <f>I81*12</f>
        <v>5831.44</v>
      </c>
      <c r="K81" s="20"/>
    </row>
    <row r="82" spans="1:12" s="33" customFormat="1" x14ac:dyDescent="0.25">
      <c r="A82" s="29" t="s">
        <v>91</v>
      </c>
      <c r="B82" s="30"/>
      <c r="C82" s="31"/>
      <c r="D82" s="31"/>
      <c r="E82" s="31"/>
      <c r="F82" s="16"/>
      <c r="G82" s="17" t="s">
        <v>91</v>
      </c>
      <c r="H82" s="22"/>
      <c r="I82" s="18">
        <v>155.71</v>
      </c>
      <c r="J82" s="19">
        <v>1229.04</v>
      </c>
      <c r="K82" s="20"/>
    </row>
    <row r="83" spans="1:12" s="33" customFormat="1" x14ac:dyDescent="0.25">
      <c r="A83" s="29" t="s">
        <v>92</v>
      </c>
      <c r="B83" s="30"/>
      <c r="C83" s="31"/>
      <c r="D83" s="31"/>
      <c r="E83" s="31"/>
      <c r="F83" s="16"/>
      <c r="G83" s="17" t="s">
        <v>92</v>
      </c>
      <c r="H83" s="22"/>
      <c r="I83" s="18">
        <v>73.84</v>
      </c>
      <c r="J83" s="19">
        <f>I83*11</f>
        <v>812.24</v>
      </c>
      <c r="K83" s="20"/>
    </row>
    <row r="84" spans="1:12" s="33" customFormat="1" x14ac:dyDescent="0.25">
      <c r="A84" s="29" t="s">
        <v>93</v>
      </c>
      <c r="B84" s="30"/>
      <c r="C84" s="31"/>
      <c r="D84" s="32"/>
      <c r="E84" s="31"/>
      <c r="F84" s="16"/>
      <c r="G84" s="17" t="s">
        <v>93</v>
      </c>
      <c r="H84" s="22"/>
      <c r="I84" s="18"/>
      <c r="J84" s="19">
        <f>SUM(J80:J83)</f>
        <v>25367.040000000001</v>
      </c>
      <c r="K84" s="20"/>
    </row>
    <row r="85" spans="1:12" s="33" customFormat="1" x14ac:dyDescent="0.25">
      <c r="A85" s="29" t="s">
        <v>94</v>
      </c>
      <c r="B85" s="30"/>
      <c r="C85" s="31"/>
      <c r="D85" s="31"/>
      <c r="E85" s="31"/>
      <c r="F85" s="16"/>
      <c r="G85" s="17" t="s">
        <v>94</v>
      </c>
      <c r="H85" s="22"/>
      <c r="I85" s="18"/>
      <c r="J85" s="19">
        <v>0</v>
      </c>
      <c r="K85" s="20"/>
    </row>
    <row r="86" spans="1:12" s="33" customFormat="1" ht="15.75" thickBot="1" x14ac:dyDescent="0.3">
      <c r="A86" s="29" t="s">
        <v>95</v>
      </c>
      <c r="B86" s="30"/>
      <c r="C86" s="31"/>
      <c r="D86" s="32"/>
      <c r="E86" s="31"/>
      <c r="F86" s="16"/>
      <c r="G86" s="106" t="s">
        <v>95</v>
      </c>
      <c r="H86" s="102"/>
      <c r="I86" s="103"/>
      <c r="J86" s="104">
        <f>J84+J85</f>
        <v>25367.040000000001</v>
      </c>
      <c r="K86" s="109"/>
    </row>
    <row r="87" spans="1:12" ht="15.75" thickBot="1" x14ac:dyDescent="0.3"/>
    <row r="88" spans="1:12" s="33" customFormat="1" x14ac:dyDescent="0.25">
      <c r="A88" s="139" t="s">
        <v>97</v>
      </c>
      <c r="B88" s="140"/>
      <c r="C88" s="21" t="s">
        <v>87</v>
      </c>
      <c r="D88" s="14" t="s">
        <v>88</v>
      </c>
      <c r="E88" s="24" t="s">
        <v>98</v>
      </c>
      <c r="F88" s="16"/>
      <c r="G88" s="139" t="s">
        <v>97</v>
      </c>
      <c r="H88" s="140"/>
      <c r="I88" s="13" t="s">
        <v>87</v>
      </c>
      <c r="J88" s="14" t="s">
        <v>88</v>
      </c>
      <c r="K88" s="15"/>
    </row>
    <row r="89" spans="1:12" s="33" customFormat="1" x14ac:dyDescent="0.25">
      <c r="A89" s="17" t="s">
        <v>89</v>
      </c>
      <c r="B89" s="22"/>
      <c r="C89" s="23">
        <v>1241.21</v>
      </c>
      <c r="D89" s="19">
        <f>C89*12</f>
        <v>14894.52</v>
      </c>
      <c r="E89" s="25">
        <f>D89*100/87.5</f>
        <v>17022.30857142857</v>
      </c>
      <c r="F89" s="16"/>
      <c r="G89" s="17" t="s">
        <v>89</v>
      </c>
      <c r="H89"/>
      <c r="I89" s="18">
        <v>1457.86</v>
      </c>
      <c r="J89" s="19">
        <f>I89*12</f>
        <v>17494.32</v>
      </c>
      <c r="K89" s="20"/>
    </row>
    <row r="90" spans="1:12" s="33" customFormat="1" x14ac:dyDescent="0.25">
      <c r="A90" s="17" t="s">
        <v>90</v>
      </c>
      <c r="B90" s="22"/>
      <c r="C90" s="23">
        <v>434.73</v>
      </c>
      <c r="D90" s="19">
        <f>C90*12</f>
        <v>5216.76</v>
      </c>
      <c r="E90" s="25">
        <v>5674.08</v>
      </c>
      <c r="F90" s="16"/>
      <c r="G90" s="17" t="s">
        <v>90</v>
      </c>
      <c r="H90"/>
      <c r="I90" s="18">
        <f>(I89/12)*4</f>
        <v>485.95333333333332</v>
      </c>
      <c r="J90" s="19">
        <f>I90*12</f>
        <v>5831.44</v>
      </c>
      <c r="K90" s="20"/>
    </row>
    <row r="91" spans="1:12" s="33" customFormat="1" x14ac:dyDescent="0.25">
      <c r="A91" s="17" t="s">
        <v>91</v>
      </c>
      <c r="B91" s="22"/>
      <c r="C91" s="23">
        <v>855.97</v>
      </c>
      <c r="D91" s="19">
        <f t="shared" ref="D91:D92" si="10">C91*12</f>
        <v>10271.64</v>
      </c>
      <c r="E91" s="25">
        <v>11743.8</v>
      </c>
      <c r="F91" s="16"/>
      <c r="G91" s="17" t="s">
        <v>91</v>
      </c>
      <c r="H91"/>
      <c r="I91" s="18">
        <v>951.53406309523825</v>
      </c>
      <c r="J91" s="19">
        <f t="shared" ref="J91" si="11">I91*12</f>
        <v>11418.408757142859</v>
      </c>
      <c r="K91" s="20"/>
    </row>
    <row r="92" spans="1:12" s="33" customFormat="1" x14ac:dyDescent="0.25">
      <c r="A92" s="17" t="s">
        <v>92</v>
      </c>
      <c r="B92" s="22"/>
      <c r="C92" s="23">
        <v>66.849999999999994</v>
      </c>
      <c r="D92" s="19">
        <f t="shared" si="10"/>
        <v>802.19999999999993</v>
      </c>
      <c r="E92" s="25">
        <v>802.2</v>
      </c>
      <c r="F92" s="16"/>
      <c r="G92" s="17" t="s">
        <v>92</v>
      </c>
      <c r="H92"/>
      <c r="I92" s="18">
        <v>73.84</v>
      </c>
      <c r="J92" s="19">
        <f>I92*11</f>
        <v>812.24</v>
      </c>
      <c r="K92" s="20"/>
    </row>
    <row r="93" spans="1:12" s="33" customFormat="1" x14ac:dyDescent="0.25">
      <c r="A93" s="17" t="s">
        <v>93</v>
      </c>
      <c r="B93" s="22"/>
      <c r="C93" s="23"/>
      <c r="D93" s="19">
        <f>SUM(D89:D92)</f>
        <v>31185.119999999999</v>
      </c>
      <c r="E93" s="25">
        <f>SUM(E89:E92)</f>
        <v>35242.388571428572</v>
      </c>
      <c r="F93" s="16"/>
      <c r="G93" s="17" t="s">
        <v>93</v>
      </c>
      <c r="H93"/>
      <c r="I93" s="18"/>
      <c r="J93" s="19">
        <f>SUM(J89:J92)</f>
        <v>35556.408757142854</v>
      </c>
      <c r="K93" s="20"/>
    </row>
    <row r="94" spans="1:12" s="33" customFormat="1" x14ac:dyDescent="0.25">
      <c r="A94" s="17" t="s">
        <v>94</v>
      </c>
      <c r="B94" s="22"/>
      <c r="C94" s="23"/>
      <c r="D94" s="19">
        <v>3194.1120000000001</v>
      </c>
      <c r="E94" s="25">
        <v>3639.43</v>
      </c>
      <c r="F94" s="16"/>
      <c r="G94" s="17" t="s">
        <v>94</v>
      </c>
      <c r="H94"/>
      <c r="I94" s="18"/>
      <c r="J94" s="19">
        <v>3714.2280000000001</v>
      </c>
      <c r="K94" s="20"/>
    </row>
    <row r="95" spans="1:12" s="33" customFormat="1" ht="15.75" thickBot="1" x14ac:dyDescent="0.3">
      <c r="A95" s="17" t="s">
        <v>95</v>
      </c>
      <c r="B95" s="22"/>
      <c r="C95" s="23"/>
      <c r="D95" s="19">
        <f>D93+D94</f>
        <v>34379.231999999996</v>
      </c>
      <c r="E95" s="105">
        <f>E93+E94</f>
        <v>38881.818571428572</v>
      </c>
      <c r="F95" s="16"/>
      <c r="G95" s="17" t="s">
        <v>95</v>
      </c>
      <c r="H95"/>
      <c r="I95" s="18"/>
      <c r="J95" s="19">
        <f>J93+J94</f>
        <v>39270.636757142856</v>
      </c>
      <c r="K95" s="20"/>
      <c r="L95" s="39">
        <f>J95/E95</f>
        <v>1.01</v>
      </c>
    </row>
    <row r="96" spans="1:12" s="33" customFormat="1" x14ac:dyDescent="0.25">
      <c r="A96" s="139" t="s">
        <v>99</v>
      </c>
      <c r="B96" s="140"/>
      <c r="C96" s="13" t="s">
        <v>87</v>
      </c>
      <c r="D96" s="14" t="s">
        <v>88</v>
      </c>
      <c r="E96" s="24" t="s">
        <v>98</v>
      </c>
      <c r="F96" s="16"/>
      <c r="G96" s="139" t="s">
        <v>99</v>
      </c>
      <c r="H96" s="140"/>
      <c r="I96" s="13" t="s">
        <v>87</v>
      </c>
      <c r="J96" s="14" t="s">
        <v>88</v>
      </c>
      <c r="K96" s="24" t="s">
        <v>98</v>
      </c>
    </row>
    <row r="97" spans="1:16" s="33" customFormat="1" x14ac:dyDescent="0.25">
      <c r="A97" s="17" t="s">
        <v>89</v>
      </c>
      <c r="B97" s="22"/>
      <c r="C97" s="18">
        <v>1241.51</v>
      </c>
      <c r="D97" s="19">
        <f>C97*12</f>
        <v>14898.119999999999</v>
      </c>
      <c r="E97" s="25">
        <v>17022.240000000002</v>
      </c>
      <c r="F97" s="16"/>
      <c r="G97" s="17" t="s">
        <v>89</v>
      </c>
      <c r="H97"/>
      <c r="I97" s="18">
        <v>886.79</v>
      </c>
      <c r="J97" s="19">
        <f>I97*12</f>
        <v>10641.48</v>
      </c>
      <c r="K97" s="25">
        <v>17022.240000000002</v>
      </c>
    </row>
    <row r="98" spans="1:16" s="33" customFormat="1" x14ac:dyDescent="0.25">
      <c r="A98" s="17" t="s">
        <v>90</v>
      </c>
      <c r="B98" s="22"/>
      <c r="C98" s="18">
        <v>427.74</v>
      </c>
      <c r="D98" s="19">
        <f>C98*12</f>
        <v>5132.88</v>
      </c>
      <c r="E98" s="25">
        <v>5866.08</v>
      </c>
      <c r="F98" s="16"/>
      <c r="G98" s="17" t="s">
        <v>90</v>
      </c>
      <c r="H98"/>
      <c r="I98" s="18">
        <v>310.52999999999997</v>
      </c>
      <c r="J98" s="19">
        <f>I98*12</f>
        <v>3726.3599999999997</v>
      </c>
      <c r="K98" s="25">
        <f t="shared" ref="K98" si="12">J98*100/62.5</f>
        <v>5962.1759999999995</v>
      </c>
    </row>
    <row r="99" spans="1:16" s="33" customFormat="1" x14ac:dyDescent="0.25">
      <c r="A99" s="17" t="s">
        <v>91</v>
      </c>
      <c r="B99" s="22"/>
      <c r="C99" s="18">
        <v>476.12</v>
      </c>
      <c r="D99" s="19">
        <f t="shared" ref="D99:D100" si="13">C99*12</f>
        <v>5713.4400000000005</v>
      </c>
      <c r="E99" s="25">
        <v>6533.76</v>
      </c>
      <c r="F99" s="16"/>
      <c r="G99" s="17" t="s">
        <v>91</v>
      </c>
      <c r="H99"/>
      <c r="I99" s="18">
        <v>356.34</v>
      </c>
      <c r="J99" s="19">
        <f t="shared" ref="J99:J100" si="14">I99*12</f>
        <v>4276.08</v>
      </c>
      <c r="K99" s="25">
        <v>6787.9027000000033</v>
      </c>
    </row>
    <row r="100" spans="1:16" s="33" customFormat="1" x14ac:dyDescent="0.25">
      <c r="A100" s="17" t="s">
        <v>92</v>
      </c>
      <c r="B100" s="22"/>
      <c r="C100" s="18">
        <v>66.849999999999994</v>
      </c>
      <c r="D100" s="19">
        <f t="shared" si="13"/>
        <v>802.19999999999993</v>
      </c>
      <c r="E100" s="25">
        <v>802.2</v>
      </c>
      <c r="F100" s="16"/>
      <c r="G100" s="17" t="s">
        <v>92</v>
      </c>
      <c r="H100"/>
      <c r="I100" s="18">
        <v>66.849999999999994</v>
      </c>
      <c r="J100" s="19">
        <f t="shared" si="14"/>
        <v>802.19999999999993</v>
      </c>
      <c r="K100" s="25">
        <f>J100</f>
        <v>802.19999999999993</v>
      </c>
    </row>
    <row r="101" spans="1:16" s="33" customFormat="1" x14ac:dyDescent="0.25">
      <c r="A101" s="17" t="s">
        <v>93</v>
      </c>
      <c r="B101" s="22"/>
      <c r="C101" s="18"/>
      <c r="D101" s="19">
        <f>SUM(D97:D100)</f>
        <v>26546.640000000003</v>
      </c>
      <c r="E101" s="25">
        <f>SUM(E97:E100)</f>
        <v>30224.280000000002</v>
      </c>
      <c r="F101" s="16"/>
      <c r="G101" s="17" t="s">
        <v>93</v>
      </c>
      <c r="H101"/>
      <c r="I101" s="18"/>
      <c r="J101" s="19">
        <f>SUM(J97:J100)</f>
        <v>19446.12</v>
      </c>
      <c r="K101" s="25">
        <f>SUM(K97:K100)</f>
        <v>30574.518700000004</v>
      </c>
    </row>
    <row r="102" spans="1:16" s="33" customFormat="1" x14ac:dyDescent="0.25">
      <c r="A102" s="17" t="s">
        <v>94</v>
      </c>
      <c r="B102" s="22"/>
      <c r="C102" s="18"/>
      <c r="D102" s="19">
        <f>D101*10%</f>
        <v>2654.6640000000007</v>
      </c>
      <c r="E102" s="25">
        <v>3080.03</v>
      </c>
      <c r="F102" s="16"/>
      <c r="G102" s="17" t="s">
        <v>94</v>
      </c>
      <c r="H102"/>
      <c r="I102" s="18"/>
      <c r="J102" s="19">
        <f>J101*10%</f>
        <v>1944.6120000000001</v>
      </c>
      <c r="K102" s="25">
        <f>K101*0.1</f>
        <v>3057.4518700000008</v>
      </c>
    </row>
    <row r="103" spans="1:16" s="33" customFormat="1" ht="15.75" thickBot="1" x14ac:dyDescent="0.3">
      <c r="A103" s="106" t="s">
        <v>95</v>
      </c>
      <c r="B103" s="102"/>
      <c r="C103" s="103"/>
      <c r="D103" s="104">
        <f>D101+D102</f>
        <v>29201.304000000004</v>
      </c>
      <c r="E103" s="105">
        <f>E101+E102</f>
        <v>33304.310000000005</v>
      </c>
      <c r="F103" s="16"/>
      <c r="G103" s="106" t="s">
        <v>95</v>
      </c>
      <c r="H103" s="107"/>
      <c r="I103" s="103"/>
      <c r="J103" s="104">
        <f>J101+J102</f>
        <v>21390.732</v>
      </c>
      <c r="K103" s="105">
        <f>K101+K102</f>
        <v>33631.970570000005</v>
      </c>
      <c r="L103" s="39">
        <f>K103/E103</f>
        <v>1.0098383833804092</v>
      </c>
      <c r="N103" s="37"/>
      <c r="O103" s="37"/>
      <c r="P103" s="37"/>
    </row>
  </sheetData>
  <mergeCells count="26">
    <mergeCell ref="A4:E4"/>
    <mergeCell ref="G4:K4"/>
    <mergeCell ref="A5:B5"/>
    <mergeCell ref="G5:H5"/>
    <mergeCell ref="A13:B13"/>
    <mergeCell ref="G13:H13"/>
    <mergeCell ref="A21:B21"/>
    <mergeCell ref="G21:H21"/>
    <mergeCell ref="A29:B29"/>
    <mergeCell ref="G29:H29"/>
    <mergeCell ref="A37:B37"/>
    <mergeCell ref="G37:H37"/>
    <mergeCell ref="A45:B45"/>
    <mergeCell ref="G45:H45"/>
    <mergeCell ref="A53:B53"/>
    <mergeCell ref="G53:H53"/>
    <mergeCell ref="A61:B61"/>
    <mergeCell ref="G61:H61"/>
    <mergeCell ref="A96:B96"/>
    <mergeCell ref="G96:H96"/>
    <mergeCell ref="A70:B70"/>
    <mergeCell ref="G70:H70"/>
    <mergeCell ref="A79:B79"/>
    <mergeCell ref="G79:H79"/>
    <mergeCell ref="A88:B88"/>
    <mergeCell ref="G88:H88"/>
  </mergeCells>
  <pageMargins left="0.23622047244094491" right="0.23622047244094491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RPT (Plantilla)</vt:lpstr>
      <vt:lpstr>Retrib 2016</vt:lpstr>
      <vt:lpstr>Retrib 2018</vt:lpstr>
      <vt:lpstr>Retrib 2024</vt:lpstr>
      <vt:lpstr>Gestoría (3)</vt:lpstr>
      <vt:lpstr>'Gestoría (3)'!Área_de_impresión</vt:lpstr>
      <vt:lpstr>'Retrib 2016'!Área_de_impresión</vt:lpstr>
      <vt:lpstr>'Retrib 2018'!Área_de_impresión</vt:lpstr>
      <vt:lpstr>'Retrib 2024'!Área_de_impresión</vt:lpstr>
      <vt:lpstr>'RPT (Plantilla)'!Área_de_impresión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Morales Derqui</dc:creator>
  <cp:lastModifiedBy>Antonio Oro</cp:lastModifiedBy>
  <cp:lastPrinted>2024-04-19T14:11:01Z</cp:lastPrinted>
  <dcterms:created xsi:type="dcterms:W3CDTF">2017-11-14T15:33:24Z</dcterms:created>
  <dcterms:modified xsi:type="dcterms:W3CDTF">2025-03-14T09:47:48Z</dcterms:modified>
</cp:coreProperties>
</file>